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40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</sheets>
  <definedNames/>
  <calcPr fullCalcOnLoad="1"/>
</workbook>
</file>

<file path=xl/sharedStrings.xml><?xml version="1.0" encoding="utf-8"?>
<sst xmlns="http://schemas.openxmlformats.org/spreadsheetml/2006/main" count="6109" uniqueCount="356">
  <si>
    <t xml:space="preserve">   </t>
  </si>
  <si>
    <t xml:space="preserve">электроэнергии по подразделениям за  </t>
  </si>
  <si>
    <t>Склады</t>
  </si>
  <si>
    <t>ВСЕГО :</t>
  </si>
  <si>
    <t>Директор филиала центральный сбытом</t>
  </si>
  <si>
    <t>Наружное освещение</t>
  </si>
  <si>
    <t>2. ТРАНЗИТ НА СТОРОНУ,  всего :</t>
  </si>
  <si>
    <t xml:space="preserve">                                      </t>
  </si>
  <si>
    <t xml:space="preserve">                                                6) участок ХВО</t>
  </si>
  <si>
    <t xml:space="preserve">         ВСЕГО ПО ПОДСТАНЦИИ, в том числе :</t>
  </si>
  <si>
    <t>февраль</t>
  </si>
  <si>
    <t>март</t>
  </si>
  <si>
    <t>апрель</t>
  </si>
  <si>
    <t>август</t>
  </si>
  <si>
    <t>октябрь</t>
  </si>
  <si>
    <t xml:space="preserve">  в рублях</t>
  </si>
  <si>
    <t xml:space="preserve">  без НДС</t>
  </si>
  <si>
    <t>ИП Черемискин О.И.</t>
  </si>
  <si>
    <t>ЭЭЦ, всего :</t>
  </si>
  <si>
    <t xml:space="preserve">                     в том числе :  1) котельные</t>
  </si>
  <si>
    <t xml:space="preserve">                                               2) сжатый воздух</t>
  </si>
  <si>
    <t xml:space="preserve">                                               3) вода техническая</t>
  </si>
  <si>
    <t xml:space="preserve">                                               4) электро-ремонтное отделение</t>
  </si>
  <si>
    <t xml:space="preserve">                                                5) участок УСП</t>
  </si>
  <si>
    <t xml:space="preserve">                                                в том числе :   1) АТУ</t>
  </si>
  <si>
    <t xml:space="preserve">                                                                          2) ЖДУ</t>
  </si>
  <si>
    <t xml:space="preserve">    </t>
  </si>
  <si>
    <t xml:space="preserve">Наименование подразделений </t>
  </si>
  <si>
    <t>сумма, руб.</t>
  </si>
  <si>
    <t>ЛЭП "БИЗ"</t>
  </si>
  <si>
    <t>КЛ "Посёлок 1"</t>
  </si>
  <si>
    <t>КЛ "Посёлок 2"</t>
  </si>
  <si>
    <t>КЛ "Посёлок 3"</t>
  </si>
  <si>
    <t>КЛ "Посёлок 4"</t>
  </si>
  <si>
    <t>КЛ "Посёлок 5"</t>
  </si>
  <si>
    <t>ВЛ "Скважина-1"</t>
  </si>
  <si>
    <t>ВЛ "Скважина-2"</t>
  </si>
  <si>
    <t>ВЛ "Ключи"</t>
  </si>
  <si>
    <t>КЛ "Очистные-1"</t>
  </si>
  <si>
    <t>КЛ "Очистные-2"</t>
  </si>
  <si>
    <t>КЛ ул. "Заводская"</t>
  </si>
  <si>
    <t>Л.И. Сидорина</t>
  </si>
  <si>
    <t>______________</t>
  </si>
  <si>
    <t>ООО ПКП "Астер-Строй"</t>
  </si>
  <si>
    <t>Итого по всем потребителям</t>
  </si>
  <si>
    <t>июнь</t>
  </si>
  <si>
    <t xml:space="preserve">1.ОАО "Межрегиональная распределительная сетева компания Урала": </t>
  </si>
  <si>
    <t>сентябрь</t>
  </si>
  <si>
    <t xml:space="preserve">   с сетей посёлка :  общежитие, ( ул. Молодёжная) день</t>
  </si>
  <si>
    <t xml:space="preserve">                                    общежитие, ( ул. Молодёжная ) ночь</t>
  </si>
  <si>
    <t>Главный энергетик                                                                                            С.Ю. Ничков</t>
  </si>
  <si>
    <t>себестоимость за по УСП</t>
  </si>
  <si>
    <t>1.1</t>
  </si>
  <si>
    <t>1.2</t>
  </si>
  <si>
    <t>1.3</t>
  </si>
  <si>
    <t>1.4</t>
  </si>
  <si>
    <t>Согласован объём транзита ОАО "Свердловэнергосбыт"</t>
  </si>
  <si>
    <t>м.п.</t>
  </si>
  <si>
    <t xml:space="preserve">            ____________</t>
  </si>
  <si>
    <t xml:space="preserve">        С.Ю. Ничков</t>
  </si>
  <si>
    <t>1.5</t>
  </si>
  <si>
    <t>ЦЗЛ</t>
  </si>
  <si>
    <t xml:space="preserve">                                              5) УРГПМО</t>
  </si>
  <si>
    <t>ОАО "Газпромнефть-Урал" (АЗС № 20)</t>
  </si>
  <si>
    <t>1.6</t>
  </si>
  <si>
    <t>Одинокова С.Ю.</t>
  </si>
  <si>
    <t>ОАО "МРСК-Урала" (ОП ЗЭС), в т.ч. :</t>
  </si>
  <si>
    <t>1.7</t>
  </si>
  <si>
    <t>1.8</t>
  </si>
  <si>
    <t>1.9</t>
  </si>
  <si>
    <t>1.10</t>
  </si>
  <si>
    <t>1.11</t>
  </si>
  <si>
    <t>1.12</t>
  </si>
  <si>
    <t>ОАО "Свердловэнергосбыт"</t>
  </si>
  <si>
    <t>ООО "Фитакс"</t>
  </si>
  <si>
    <t xml:space="preserve">      </t>
  </si>
  <si>
    <t xml:space="preserve">с сетей завода :                                                                              </t>
  </si>
  <si>
    <t>Кол-во (кВтч)</t>
  </si>
  <si>
    <t>руб./кВт*ч</t>
  </si>
  <si>
    <t xml:space="preserve">    кВт*ч</t>
  </si>
  <si>
    <t xml:space="preserve"> а) в том числе:</t>
  </si>
  <si>
    <t xml:space="preserve">за оплачиваемый расход электроэнергии по СН-2, руб/кВт*ч  </t>
  </si>
  <si>
    <t>за оплачиваемый расход электроэнергии по ВН, руб./кВт*ч</t>
  </si>
  <si>
    <t xml:space="preserve">общежитие,  ул. Клубная - 2а, кв. № 4 </t>
  </si>
  <si>
    <t xml:space="preserve">               тариф на содержание сетей  ВН ( МВт )</t>
  </si>
  <si>
    <t xml:space="preserve">               тариф на оплату потерь ВН ( МВт*ч )</t>
  </si>
  <si>
    <t xml:space="preserve">                тариф на содержание сетей СН- 2 ( МВт )</t>
  </si>
  <si>
    <t xml:space="preserve">                тариф на оплату потерь СН- 2 ( МВт*ч )</t>
  </si>
  <si>
    <t>(доверенность от 12.12.2012 г.   № СЭСБ - 308 )</t>
  </si>
  <si>
    <t>показаний</t>
  </si>
  <si>
    <t>Расход,</t>
  </si>
  <si>
    <t>Приложение № 6.1.</t>
  </si>
  <si>
    <t>к договору энергоснабжения от 02.10.2012 г. №640 К66</t>
  </si>
  <si>
    <t>Акт снятия показаний приборов учёта</t>
  </si>
  <si>
    <t>Исполнитель: главный энергетик Ничков С.Ю.</t>
  </si>
  <si>
    <t>телефон: (343) 372-13-55</t>
  </si>
  <si>
    <t>Адрес: 624013, Свердловская область, Сысертский район, п.Двуреченск</t>
  </si>
  <si>
    <t>Точка учёта</t>
  </si>
  <si>
    <t>№ счётчика</t>
  </si>
  <si>
    <t>Коэф.</t>
  </si>
  <si>
    <t>Потери</t>
  </si>
  <si>
    <t>на начало</t>
  </si>
  <si>
    <t>на конец</t>
  </si>
  <si>
    <t>трансфор-</t>
  </si>
  <si>
    <t>кВт*ч</t>
  </si>
  <si>
    <t>периода</t>
  </si>
  <si>
    <t>мации</t>
  </si>
  <si>
    <t>Активная электрическая энергия</t>
  </si>
  <si>
    <t>Сысертский ГО</t>
  </si>
  <si>
    <t>от сетей ОАО "МРСК Урала"</t>
  </si>
  <si>
    <t>Итого по вводам ПС "Ключи"</t>
  </si>
  <si>
    <t>1.1.</t>
  </si>
  <si>
    <t>в том числе: транзит электрической энергии в сети ОАО "МРСК-Урала" (ТСО) (невычитаемый)</t>
  </si>
  <si>
    <t>1.1.1.</t>
  </si>
  <si>
    <t>ВЛ-35 кВ, "БИЗ-Ключи"</t>
  </si>
  <si>
    <t xml:space="preserve">(АЗС №20)                                                  </t>
  </si>
  <si>
    <t xml:space="preserve">ОАО "Газпромнефть-Урал"                  </t>
  </si>
  <si>
    <t>1.2.</t>
  </si>
  <si>
    <t>в том числе: транзит электрической энергии в сети ОАО "МРСК-Урала" (ТСО)</t>
  </si>
  <si>
    <t>1.2.1.</t>
  </si>
  <si>
    <t>бытовые и прочие потребители,</t>
  </si>
  <si>
    <t>1.2.2.</t>
  </si>
  <si>
    <t>(ф."Ключи"), Жилищно-коммунальные,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</si>
  <si>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</si>
  <si>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</si>
  <si>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</si>
  <si>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</si>
  <si>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</si>
  <si>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</si>
  <si>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</si>
  <si>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</si>
  <si>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</si>
  <si>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(ф."Заводская"), Жилищно-коммунальные,</t>
  </si>
  <si>
    <t>(ф."Посёлок-1,7"), Жилищно-коммунальные,</t>
  </si>
  <si>
    <t>(ф."Посёлок-2"), Жилищно-коммунальные,</t>
  </si>
  <si>
    <t>(ф."Посёлок-3"), Жилищно-коммунальные,</t>
  </si>
  <si>
    <t>(ф."Посёлок-4"), Жилищно-коммунальные,</t>
  </si>
  <si>
    <t>(ф."Посёлок-5,6"), Жилищно-коммунальные,</t>
  </si>
  <si>
    <t>(ф."Скважина-1"), Жилищно-коммунальные,</t>
  </si>
  <si>
    <t>(ф."Скважина-2"), Жилищно-коммунальные,</t>
  </si>
  <si>
    <t>(ф."Очистные-1"), Жилищно-коммунальные,</t>
  </si>
  <si>
    <t>(ф."Очистные-2"), Жилищно-коммунальные,</t>
  </si>
  <si>
    <t>Итого транзит в сети</t>
  </si>
  <si>
    <t>в том числе: транзит электрической энергии транзитным Потребителям, имеющим непосредственное технологическое присоединение к сетям</t>
  </si>
  <si>
    <t>Потребителя и заключившим прямые договоры электроснабжения с Гарантирующим поставщиком</t>
  </si>
  <si>
    <t>1.3.</t>
  </si>
  <si>
    <t>1.3.1.</t>
  </si>
  <si>
    <t>Производственные объекты по адресу:</t>
  </si>
  <si>
    <t xml:space="preserve">Сысертский район, п.Двуреченск </t>
  </si>
  <si>
    <t>1.3.2.</t>
  </si>
  <si>
    <t>1.3.3.</t>
  </si>
  <si>
    <t>1.3.4.</t>
  </si>
  <si>
    <t>1.3.5.</t>
  </si>
  <si>
    <t>1.3.6.</t>
  </si>
  <si>
    <t>1.3.7.</t>
  </si>
  <si>
    <t>Итого транзит Потребителям ГП</t>
  </si>
  <si>
    <t>Итого ПС "Ключи"</t>
  </si>
  <si>
    <t>от сетей ОАО "МРСК-Урала"</t>
  </si>
  <si>
    <t>ТП "Береговая насосная" (ввод №1)</t>
  </si>
  <si>
    <t>по адресу: п.Двуреченск, ул.Ленина</t>
  </si>
  <si>
    <t>ТП "Береговая насосная" (ввод №2)</t>
  </si>
  <si>
    <t>2.1.</t>
  </si>
  <si>
    <t>2.2.</t>
  </si>
  <si>
    <t>2.</t>
  </si>
  <si>
    <t>Итого ТП "Береговая насосная"</t>
  </si>
  <si>
    <t>Итого по договору</t>
  </si>
  <si>
    <t>Потребитель:</t>
  </si>
  <si>
    <t>ООО НПО "Изостер"</t>
  </si>
  <si>
    <t>Все потребители покупающие электрическую энергию в ОАО "Свердловэнергосбыт"</t>
  </si>
  <si>
    <t>Настоящее Приложение является неотьемлемой частью Договора энергоснабжения от 02.10.2012 г. № 640 К66</t>
  </si>
  <si>
    <t>от Потребителя:</t>
  </si>
  <si>
    <t>мп</t>
  </si>
  <si>
    <t>___________________ С.Ю. Ничков</t>
  </si>
  <si>
    <t xml:space="preserve">         Показания счётчиков</t>
  </si>
  <si>
    <t>Реактивная электрическая энергия</t>
  </si>
  <si>
    <t>Приложение № 4</t>
  </si>
  <si>
    <t>к договору электроснабжения от 02.10.2012 г. №640</t>
  </si>
  <si>
    <t>Квартира №4, в жилом здании по адресу:</t>
  </si>
  <si>
    <t>п.Двуреченск, ул. Клубная, 2А</t>
  </si>
  <si>
    <t>п.Двуреченск, ул. Молодёжная, д.3     (ночь)</t>
  </si>
  <si>
    <t>Жилое здание по адресу:                        (день)</t>
  </si>
  <si>
    <t>Здравпункт</t>
  </si>
  <si>
    <t>ноябрь</t>
  </si>
  <si>
    <t>ФЦ № 1</t>
  </si>
  <si>
    <t>ФЦ № 2</t>
  </si>
  <si>
    <t>ЦРМО, всего :</t>
  </si>
  <si>
    <t xml:space="preserve">    2) участок по ремонту мех.обор. ФЦ</t>
  </si>
  <si>
    <t xml:space="preserve">        </t>
  </si>
  <si>
    <t xml:space="preserve">                                                                                          к регламенту формирования баланса электрической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</si>
  <si>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</si>
  <si>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энергии в сети Исполнителя к договору № 33ПЭ</t>
  </si>
  <si>
    <t xml:space="preserve">            </t>
  </si>
  <si>
    <t>№ п/п</t>
  </si>
  <si>
    <t>Наименование сетевой организации</t>
  </si>
  <si>
    <t xml:space="preserve">             Объём, переданной электроэнергии, кВт*ч</t>
  </si>
  <si>
    <t>Всего</t>
  </si>
  <si>
    <t>ВН</t>
  </si>
  <si>
    <t>СН-1</t>
  </si>
  <si>
    <t>СН-2</t>
  </si>
  <si>
    <t>НН</t>
  </si>
  <si>
    <t>ОАО "Водоканал"</t>
  </si>
  <si>
    <t xml:space="preserve">                                 Сводная ведомость передачи электроэнергии в сети Исполнителя"</t>
  </si>
  <si>
    <t>Столовая</t>
  </si>
  <si>
    <t xml:space="preserve">   Сумма,</t>
  </si>
  <si>
    <t>ООО "КОФ"</t>
  </si>
  <si>
    <t xml:space="preserve">1. ТЕХНОЛОГИЯ ЗАВОДА, всего:                               </t>
  </si>
  <si>
    <t xml:space="preserve"> </t>
  </si>
  <si>
    <t>июль</t>
  </si>
  <si>
    <t>май</t>
  </si>
  <si>
    <t>ИП Глазырина Н.</t>
  </si>
  <si>
    <t>в том числе : 1) РМУ</t>
  </si>
  <si>
    <t xml:space="preserve">   3) РСУ</t>
  </si>
  <si>
    <t xml:space="preserve">   4) Прачечная</t>
  </si>
  <si>
    <t>Заводоуправление,  и  АБК БРЦ</t>
  </si>
  <si>
    <t xml:space="preserve">          по расходу электроэнергии за  </t>
  </si>
  <si>
    <t>Разность</t>
  </si>
  <si>
    <t>Наименование потребителя</t>
  </si>
  <si>
    <t>Расход</t>
  </si>
  <si>
    <t>Тариф,</t>
  </si>
  <si>
    <t>энергии,</t>
  </si>
  <si>
    <t xml:space="preserve">              </t>
  </si>
  <si>
    <t xml:space="preserve">б) Прочие цели завода , всего ( в том числе ) :                                  </t>
  </si>
  <si>
    <t xml:space="preserve">                    </t>
  </si>
  <si>
    <t xml:space="preserve">                   </t>
  </si>
  <si>
    <t xml:space="preserve">                     </t>
  </si>
  <si>
    <t xml:space="preserve">                          </t>
  </si>
  <si>
    <t>Главный энергетик ОАО "Ключевский завод ферросплавов"</t>
  </si>
  <si>
    <t>____________</t>
  </si>
  <si>
    <t>С.Ю. Ничков</t>
  </si>
  <si>
    <t>Руководитель Арамильского отделения ОАО "Свердловэнергосбыт"</t>
  </si>
  <si>
    <t>______________ А.Л. Мартыновских</t>
  </si>
  <si>
    <t xml:space="preserve">   Показания счётчиков</t>
  </si>
  <si>
    <t>кроме того: транзит электрической энергии в сети ОАО "МРСК-Урала" (ТСО) (невычитаемый)</t>
  </si>
  <si>
    <t xml:space="preserve">                                                                      </t>
  </si>
  <si>
    <t xml:space="preserve">                                     ввод №2, Т-2</t>
  </si>
  <si>
    <t>1.3.7.1</t>
  </si>
  <si>
    <t>декабрь</t>
  </si>
  <si>
    <t>январь</t>
  </si>
  <si>
    <t xml:space="preserve">ООО Фитакс"                                             </t>
  </si>
  <si>
    <t xml:space="preserve">ООО ПКП "Астер-Строй"       </t>
  </si>
  <si>
    <t xml:space="preserve">ООО НПО "Изостер"                             </t>
  </si>
  <si>
    <t xml:space="preserve">ИП Черемискин О.И.                         </t>
  </si>
  <si>
    <t xml:space="preserve">в том числе Одинокова С.Ю. </t>
  </si>
  <si>
    <t xml:space="preserve">ООО Фитакс"                                       </t>
  </si>
  <si>
    <t xml:space="preserve">ООО ПКП "Астер-Строй"      </t>
  </si>
  <si>
    <t xml:space="preserve">ООО НПО "Изостер"  </t>
  </si>
  <si>
    <t xml:space="preserve">ИП Черемискин О.И.                       </t>
  </si>
  <si>
    <t xml:space="preserve">в том числе Одинокова С.Ю.  </t>
  </si>
  <si>
    <t xml:space="preserve">ОАО "Водоканал"                         </t>
  </si>
  <si>
    <t xml:space="preserve">ОАО "Водоканал"                           </t>
  </si>
  <si>
    <t xml:space="preserve">                               ф. "Стройбаза" ТП № 20</t>
  </si>
  <si>
    <t>на 20 счёт</t>
  </si>
  <si>
    <t>на 25 счёт</t>
  </si>
  <si>
    <t>транзит</t>
  </si>
  <si>
    <t>кол-во, кВт*ч</t>
  </si>
  <si>
    <t>печи</t>
  </si>
  <si>
    <t>электроэнергия</t>
  </si>
  <si>
    <t>Сысертский ГО, от сетей ОАО "МРСК Урала"</t>
  </si>
  <si>
    <t>1.1.2.</t>
  </si>
  <si>
    <t>1.1.3.</t>
  </si>
  <si>
    <t>1.1.4.</t>
  </si>
  <si>
    <t>условно-постоянные потери</t>
  </si>
  <si>
    <t>переменные потери</t>
  </si>
  <si>
    <t>Сысертский ГО от сетей ОАО "МРСК Урала"</t>
  </si>
  <si>
    <t>Потребитель: ПАО "Ключевский завод ферросплавов"</t>
  </si>
  <si>
    <t>Главный энергетик ПАО "КЗФ"</t>
  </si>
  <si>
    <t>ПАО "Ключевский завод                                                           Бухгалтерии завода</t>
  </si>
  <si>
    <t>Главный энергетик ПАО "КЗФ"     _________________ С.Ю. Ничков</t>
  </si>
  <si>
    <t>ферросплавов"                              ОТЧЁТ                                 планово-экономическому отделу</t>
  </si>
  <si>
    <t>относятся к группе потребителей - прочие потребители</t>
  </si>
  <si>
    <t xml:space="preserve">                                                          </t>
  </si>
  <si>
    <t>ферросплавов"                              РАСХОД                             Планово-экономическому отделу</t>
  </si>
  <si>
    <t xml:space="preserve">Транспортный цех, всего :    </t>
  </si>
  <si>
    <t>ЦАП ( цех № 3 )</t>
  </si>
  <si>
    <t xml:space="preserve"> от сетей ООО "Стоун"</t>
  </si>
  <si>
    <t>ООО "Стоун",           ввод №1, Т-1</t>
  </si>
  <si>
    <t xml:space="preserve"> от сетей ООО "Стоун"     </t>
  </si>
  <si>
    <t>ОАО "ЭнергосбытПлюс"</t>
  </si>
  <si>
    <t>ООО "Стоун"</t>
  </si>
  <si>
    <t>ОАО "ЭнергосбытПлюс" зап.сбыт</t>
  </si>
  <si>
    <t>ввод № 1</t>
  </si>
  <si>
    <t>ввод №2</t>
  </si>
  <si>
    <t>ООО "Стоун",      РП № 16, ввод №1, Т-1</t>
  </si>
  <si>
    <t xml:space="preserve">                                РП № 16, ввод №2, Т-2</t>
  </si>
  <si>
    <t>Представитель ОАО "МРСК-Урала" ( ЦЭС)</t>
  </si>
  <si>
    <t xml:space="preserve">суточный расход э/э с ПС №3 на паровую за 1 января ЦАП стоял - 1886,4, за 2 января ЦАП стоял - 1895,4 </t>
  </si>
  <si>
    <t>к расчёту принимаем среднее значение 1891 * 31 = 58 621 кВт*ч месяц</t>
  </si>
  <si>
    <t>суммарная часовая нагрузка составляет 331 кВт * 24*31*0,9* 0,6 = 132 983</t>
  </si>
  <si>
    <t xml:space="preserve"> С июня по август работает паровая с бойлерной с ТП №3 в работе один паровой котёл ДКВ-6,5</t>
  </si>
  <si>
    <t xml:space="preserve"> май и сентябрь работает паровая с бойлерной с ТП №3 в мае, сентябре работают два паровых котла ДКВ - 4</t>
  </si>
  <si>
    <t>суммарная часовая нагрузка составляет 185 кВт * 24*31*0,9* 0,6 = 71 928</t>
  </si>
  <si>
    <t>За 15 июля 2021 года средняя общая часовая нагрузка на Т-1 составляла 138,04 кВт*ч</t>
  </si>
  <si>
    <t>за 18 июля 2021 года работал только ЭЭЦ (паровая котельная) средняя часовая нагрузка составляла 112,46 кВт*ч</t>
  </si>
  <si>
    <t>ПС № 3 Т-1</t>
  </si>
  <si>
    <t>ПС №3 Т-2</t>
  </si>
  <si>
    <t>За 15 июля 2021 года средняя общая часовая нагрузка на Т-2 составляла 134,55 кВт*ч</t>
  </si>
  <si>
    <t>за 18 июля 2021 года работал только ЭЭЦ (паровая котельная) средняя часовая нагрузка составляла 33,64 кВт*ч</t>
  </si>
  <si>
    <t xml:space="preserve">Фактическая снятая часовая нагрузка ЦАП составляла 134,55 - 33,64 = 100,91 кВт*ч * 24* 30 = 72 655,2 кВт*ч/месяц </t>
  </si>
  <si>
    <t>Фактическая снятая часовая нагрузка ЦАП составляла 138,04 - 112,46 = 25,58 кВт*ч * 24* 30 = 18 417,6 кВт*ч/месяц</t>
  </si>
  <si>
    <t>За 30 декабря 2021 года отключение нагрузки ЦАП составило по Т-1 93,6 кВт/час по Т-2 19,8 кВт/час общее снижение составило 113,4 кВт/час</t>
  </si>
  <si>
    <t xml:space="preserve">За 31 деабря 2021 года 1 и 2  января 2022 года нагрузка ЭЭЦ составляла по Т-1 48,6 кВт/час по Т-2 21,6 кВт/час общая 70,2 кВт/час </t>
  </si>
  <si>
    <t>к расчёту принимаем потребление ЭЭЦ за декабрь 2021 года 68*24*31= 50 592 кВт/месяц</t>
  </si>
  <si>
    <t>за январь 2022 г.</t>
  </si>
  <si>
    <t>Главный энергетик ПАО "Ключевский завод ферросплавов" по доверенности № 13-2/227 от 28.12.2021 г.         ______________ С.Ю. Ничков</t>
  </si>
  <si>
    <t>(доверенность от 28.12.2021 г. № 13-2/227 )</t>
  </si>
  <si>
    <t>за январь 2022 года</t>
  </si>
  <si>
    <t xml:space="preserve">   2022 г.</t>
  </si>
  <si>
    <t>07-9/        " ___ " января 2022 г.   Главный энергетик                                                                                                                   С.Ю. Ничков</t>
  </si>
  <si>
    <t xml:space="preserve">  2022 г.</t>
  </si>
  <si>
    <t xml:space="preserve">07-9/        "___ " января  2022 г. </t>
  </si>
  <si>
    <t>за февраль 2022 г.</t>
  </si>
  <si>
    <t>за февраль 2022 года</t>
  </si>
  <si>
    <t>07-9/        " ___ " февраля 2022 г.   Главный энергетик                                                                                                                   С.Ю. Ничков</t>
  </si>
  <si>
    <t xml:space="preserve">07-9/        "___ " февраля  2022 г. </t>
  </si>
  <si>
    <t>за март 2022 г.</t>
  </si>
  <si>
    <t>07-9/        " ___ " марта 2022 г.   Главный энергетик                                                                                                                   С.Ю. Ничков</t>
  </si>
  <si>
    <t>за март 2022 года</t>
  </si>
  <si>
    <t xml:space="preserve">07-9/        "___ " марта  2022 г. </t>
  </si>
  <si>
    <t>за апрель 2022 г.</t>
  </si>
  <si>
    <t>за апрель 2022 года</t>
  </si>
  <si>
    <t>07-9/        " ___ " апреля 2022 г.   Главный энергетик                                                                                                                   С.Ю. Ничков</t>
  </si>
  <si>
    <t xml:space="preserve">07-9/        "___ " апреля  2022 г. </t>
  </si>
  <si>
    <t>за май 2022 г.</t>
  </si>
  <si>
    <t>за май 2022 года</t>
  </si>
  <si>
    <t>07-9/        " ___ " май 2022 г.   Главный энергетик                                                                                                                   С.Ю. Ничков</t>
  </si>
  <si>
    <t xml:space="preserve">07-9/        "___ " мая  2022 г. </t>
  </si>
  <si>
    <t>за июнь 2022 г.</t>
  </si>
  <si>
    <t>за июнь 2022 года</t>
  </si>
  <si>
    <t>07-9/        " ___ " июнь 2022 г.   Главный энергетик                                                                                                                   С.Ю. Ничков</t>
  </si>
  <si>
    <t xml:space="preserve">07-9/        "___ " июня  2022 г. </t>
  </si>
  <si>
    <t>за июль 2022 г.</t>
  </si>
  <si>
    <t>за июль 2022 года</t>
  </si>
  <si>
    <t>07-9/        " ___ " июля 2022 г.   Главный энергетик                                                                                                                   С.Ю. Ничков</t>
  </si>
  <si>
    <t xml:space="preserve">07-9/        "___ " июля  2022 г. </t>
  </si>
  <si>
    <t>за август 2022 г.</t>
  </si>
  <si>
    <t>за август 2022 года</t>
  </si>
  <si>
    <t>07-9/        " ___ " августа 2022 г.   Главный энергетик                                                                                                                   С.Ю. Ничков</t>
  </si>
  <si>
    <t xml:space="preserve">07-9/        "___ " августа  2022 г. </t>
  </si>
  <si>
    <t>за сентябрь 2022 года на ЦАП 64 - 65 тысяч</t>
  </si>
  <si>
    <t>за сентябрь 2022 г.</t>
  </si>
  <si>
    <t>за сентябрь 2022 года</t>
  </si>
  <si>
    <t>07-9/        " ___ " сентября 2022 г.   Главный энергетик                                                                                                                   С.Ю. Ничков</t>
  </si>
  <si>
    <t xml:space="preserve">07-9/        "___ " сентября  2022 г. </t>
  </si>
  <si>
    <t>за октябрь 2022 г.</t>
  </si>
  <si>
    <t>за октябрь 2022 года</t>
  </si>
  <si>
    <t>07-9/        " ___ " октября 2022 г.   Главный энергетик                                                                                                                   С.Ю. Ничков</t>
  </si>
  <si>
    <t xml:space="preserve">07-9/        "___ " октября  2022 г. </t>
  </si>
  <si>
    <t>за ноябрь 2022 г.</t>
  </si>
  <si>
    <t>за ноябрь 2022 года</t>
  </si>
  <si>
    <t>07-9/        " ___ " ноября 2022 г.   Главный энергетик                                                                                                                   С.Ю. Ничков</t>
  </si>
  <si>
    <t xml:space="preserve">07-9/        "___ " ноября  2022 г. </t>
  </si>
  <si>
    <t>за декабрь 2022 г.</t>
  </si>
  <si>
    <t>за декабрь 2022 года</t>
  </si>
  <si>
    <t>Дунаева Л.И.</t>
  </si>
  <si>
    <t>07-9/        " ___ " декабря 2022 г.   Главный энергетик                                                                                                                   С.Ю. Ничков</t>
  </si>
  <si>
    <t xml:space="preserve">07-9/        "___ " декабря  2022 г.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</si>
</sst>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0.00000"/>
    <numFmt numFmtId="178" formatCode="0.000000"/>
    <numFmt numFmtId="179" formatCode="#,##0.000_р_."/>
    <numFmt numFmtId="180" formatCode="#,##0.0000_р_."/>
    <numFmt numFmtId="181" formatCode="#,##0.00_р_."/>
    <numFmt numFmtId="182" formatCode="#,##0.00000_р_."/>
    <numFmt numFmtId="183" formatCode="#,##0.0"/>
    <numFmt numFmtId="184" formatCode="#,##0.000000_р_."/>
    <numFmt numFmtId="185" formatCode="#,##0.0000"/>
    <numFmt numFmtId="186" formatCode="0000.0"/>
    <numFmt numFmtId="187" formatCode="#,##0.0_р_."/>
    <numFmt numFmtId="188" formatCode="#,##0.000"/>
    <numFmt numFmtId="189" formatCode="000000.0"/>
    <numFmt numFmtId="190" formatCode="00000.0"/>
    <numFmt numFmtId="191" formatCode="000000.00"/>
    <numFmt numFmtId="192" formatCode="0.00000000"/>
    <numFmt numFmtId="193" formatCode="#,##0.0000000_р_."/>
    <numFmt numFmtId="194" formatCode="#,##0.00000000_р_."/>
    <numFmt numFmtId="195" formatCode="0.000000000"/>
    <numFmt numFmtId="196" formatCode="#,##0.000000000_р_."/>
    <numFmt numFmtId="197" formatCode="0.0000000000"/>
    <numFmt numFmtId="198" formatCode="#,##0.0000000000_р_."/>
    <numFmt numFmtId="199" formatCode="00000"/>
    <numFmt numFmtId="200" formatCode="0.0000000"/>
    <numFmt numFmtId="201" formatCode="000000"/>
    <numFmt numFmtId="202" formatCode="0000000000000000"/>
    <numFmt numFmtId="203" formatCode="0.000"/>
    <numFmt numFmtId="204" formatCode="[$-FC19]d\ mmmm\ yyyy\ &quot;г.&quot;"/>
    <numFmt numFmtId="205" formatCode="0000.000"/>
    <numFmt numFmtId="206" formatCode="0000000000"/>
    <numFmt numFmtId="207" formatCode="00000000"/>
    <numFmt numFmtId="208" formatCode="0000000"/>
    <numFmt numFmtId="209" formatCode="000000.0000"/>
    <numFmt numFmtId="210" formatCode="0.0000"/>
    <numFmt numFmtId="211" formatCode="#,##0.000000000"/>
    <numFmt numFmtId="212" formatCode="#,##0_р_."/>
    <numFmt numFmtId="213" formatCode="00000.0000"/>
    <numFmt numFmtId="214" formatCode="00000.00"/>
    <numFmt numFmtId="215" formatCode="000000.000"/>
    <numFmt numFmtId="216" formatCode="00000.000"/>
    <numFmt numFmtId="217" formatCode="#,##0.00&quot;р.&quot;"/>
    <numFmt numFmtId="218" formatCode="000000000"/>
    <numFmt numFmtId="219" formatCode="#,##0.00000"/>
    <numFmt numFmtId="220" formatCode="#,##0.000000"/>
    <numFmt numFmtId="221" formatCode="#,##0.0000000"/>
    <numFmt numFmtId="222" formatCode="#,##0.00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6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3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206" fontId="11" fillId="0" borderId="18" xfId="0" applyNumberFormat="1" applyFont="1" applyBorder="1" applyAlignment="1">
      <alignment horizontal="center"/>
    </xf>
    <xf numFmtId="206" fontId="11" fillId="0" borderId="20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90" fontId="11" fillId="0" borderId="2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23" xfId="0" applyFont="1" applyBorder="1" applyAlignment="1">
      <alignment horizontal="center"/>
    </xf>
    <xf numFmtId="190" fontId="11" fillId="0" borderId="23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" fontId="12" fillId="0" borderId="11" xfId="0" applyNumberFormat="1" applyFont="1" applyBorder="1" applyAlignment="1">
      <alignment horizontal="center"/>
    </xf>
    <xf numFmtId="189" fontId="11" fillId="0" borderId="11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207" fontId="11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206" fontId="11" fillId="0" borderId="10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176" fontId="12" fillId="0" borderId="24" xfId="0" applyNumberFormat="1" applyFont="1" applyBorder="1" applyAlignment="1">
      <alignment/>
    </xf>
    <xf numFmtId="1" fontId="11" fillId="0" borderId="24" xfId="0" applyNumberFormat="1" applyFont="1" applyBorder="1" applyAlignment="1">
      <alignment horizontal="center"/>
    </xf>
    <xf numFmtId="189" fontId="11" fillId="0" borderId="24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1" fontId="11" fillId="0" borderId="23" xfId="0" applyNumberFormat="1" applyFont="1" applyBorder="1" applyAlignment="1">
      <alignment horizontal="center"/>
    </xf>
    <xf numFmtId="189" fontId="11" fillId="0" borderId="2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76" fontId="11" fillId="0" borderId="20" xfId="0" applyNumberFormat="1" applyFont="1" applyBorder="1" applyAlignment="1">
      <alignment horizontal="center"/>
    </xf>
    <xf numFmtId="190" fontId="11" fillId="0" borderId="20" xfId="0" applyNumberFormat="1" applyFont="1" applyBorder="1" applyAlignment="1">
      <alignment horizontal="center"/>
    </xf>
    <xf numFmtId="183" fontId="11" fillId="0" borderId="20" xfId="0" applyNumberFormat="1" applyFont="1" applyBorder="1" applyAlignment="1">
      <alignment horizontal="center"/>
    </xf>
    <xf numFmtId="209" fontId="11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 horizontal="center"/>
    </xf>
    <xf numFmtId="176" fontId="11" fillId="0" borderId="18" xfId="0" applyNumberFormat="1" applyFont="1" applyBorder="1" applyAlignment="1">
      <alignment horizontal="center"/>
    </xf>
    <xf numFmtId="190" fontId="11" fillId="0" borderId="18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180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181" fontId="11" fillId="0" borderId="17" xfId="0" applyNumberFormat="1" applyFont="1" applyBorder="1" applyAlignment="1">
      <alignment/>
    </xf>
    <xf numFmtId="210" fontId="11" fillId="0" borderId="10" xfId="0" applyNumberFormat="1" applyFont="1" applyBorder="1" applyAlignment="1">
      <alignment horizontal="center"/>
    </xf>
    <xf numFmtId="185" fontId="11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/>
    </xf>
    <xf numFmtId="197" fontId="13" fillId="0" borderId="21" xfId="0" applyNumberFormat="1" applyFont="1" applyBorder="1" applyAlignment="1">
      <alignment horizontal="center"/>
    </xf>
    <xf numFmtId="183" fontId="11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1" fillId="0" borderId="0" xfId="0" applyNumberFormat="1" applyFont="1" applyAlignment="1">
      <alignment/>
    </xf>
    <xf numFmtId="211" fontId="11" fillId="0" borderId="0" xfId="0" applyNumberFormat="1" applyFont="1" applyAlignment="1">
      <alignment/>
    </xf>
    <xf numFmtId="0" fontId="12" fillId="0" borderId="21" xfId="0" applyFont="1" applyBorder="1" applyAlignment="1">
      <alignment/>
    </xf>
    <xf numFmtId="3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212" fontId="11" fillId="0" borderId="2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80" fontId="11" fillId="0" borderId="2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194" fontId="10" fillId="0" borderId="10" xfId="0" applyNumberFormat="1" applyFont="1" applyBorder="1" applyAlignment="1">
      <alignment horizontal="center"/>
    </xf>
    <xf numFmtId="183" fontId="11" fillId="0" borderId="22" xfId="0" applyNumberFormat="1" applyFont="1" applyBorder="1" applyAlignment="1">
      <alignment horizontal="center"/>
    </xf>
    <xf numFmtId="179" fontId="11" fillId="0" borderId="10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94" fontId="11" fillId="0" borderId="10" xfId="0" applyNumberFormat="1" applyFont="1" applyBorder="1" applyAlignment="1">
      <alignment horizontal="center"/>
    </xf>
    <xf numFmtId="180" fontId="11" fillId="0" borderId="21" xfId="0" applyNumberFormat="1" applyFont="1" applyBorder="1" applyAlignment="1">
      <alignment horizontal="center"/>
    </xf>
    <xf numFmtId="184" fontId="11" fillId="0" borderId="21" xfId="0" applyNumberFormat="1" applyFont="1" applyBorder="1" applyAlignment="1">
      <alignment horizontal="center"/>
    </xf>
    <xf numFmtId="196" fontId="13" fillId="0" borderId="21" xfId="0" applyNumberFormat="1" applyFont="1" applyBorder="1" applyAlignment="1">
      <alignment horizontal="center"/>
    </xf>
    <xf numFmtId="182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188" fontId="11" fillId="0" borderId="22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213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07" fontId="11" fillId="0" borderId="22" xfId="0" applyNumberFormat="1" applyFont="1" applyBorder="1" applyAlignment="1">
      <alignment horizontal="center"/>
    </xf>
    <xf numFmtId="206" fontId="11" fillId="0" borderId="22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22" xfId="0" applyFont="1" applyBorder="1" applyAlignment="1">
      <alignment horizontal="center"/>
    </xf>
    <xf numFmtId="208" fontId="11" fillId="0" borderId="22" xfId="0" applyNumberFormat="1" applyFont="1" applyBorder="1" applyAlignment="1">
      <alignment horizontal="center"/>
    </xf>
    <xf numFmtId="202" fontId="13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8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202" fontId="13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" fontId="11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214" fontId="11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09" fontId="11" fillId="0" borderId="20" xfId="0" applyNumberFormat="1" applyFont="1" applyBorder="1" applyAlignment="1">
      <alignment horizontal="center"/>
    </xf>
    <xf numFmtId="210" fontId="11" fillId="0" borderId="20" xfId="0" applyNumberFormat="1" applyFont="1" applyBorder="1" applyAlignment="1">
      <alignment horizontal="center"/>
    </xf>
    <xf numFmtId="213" fontId="11" fillId="0" borderId="18" xfId="0" applyNumberFormat="1" applyFont="1" applyBorder="1" applyAlignment="1">
      <alignment horizontal="center"/>
    </xf>
    <xf numFmtId="210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17" fontId="11" fillId="0" borderId="0" xfId="0" applyNumberFormat="1" applyFont="1" applyAlignment="1">
      <alignment horizontal="center"/>
    </xf>
    <xf numFmtId="206" fontId="11" fillId="0" borderId="24" xfId="0" applyNumberFormat="1" applyFont="1" applyBorder="1" applyAlignment="1">
      <alignment horizontal="center"/>
    </xf>
    <xf numFmtId="209" fontId="11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210" fontId="11" fillId="0" borderId="24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center"/>
    </xf>
    <xf numFmtId="218" fontId="13" fillId="0" borderId="10" xfId="0" applyNumberFormat="1" applyFont="1" applyBorder="1" applyAlignment="1">
      <alignment horizontal="center"/>
    </xf>
    <xf numFmtId="213" fontId="11" fillId="0" borderId="13" xfId="0" applyNumberFormat="1" applyFont="1" applyBorder="1" applyAlignment="1">
      <alignment horizontal="center"/>
    </xf>
    <xf numFmtId="190" fontId="11" fillId="0" borderId="15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3" fontId="51" fillId="0" borderId="22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0" fontId="51" fillId="0" borderId="20" xfId="0" applyFont="1" applyBorder="1" applyAlignment="1">
      <alignment/>
    </xf>
    <xf numFmtId="196" fontId="10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7"/>
  <sheetViews>
    <sheetView zoomScalePageLayoutView="0" workbookViewId="0" topLeftCell="AN1">
      <selection activeCell="BA11" sqref="BA11"/>
    </sheetView>
  </sheetViews>
  <sheetFormatPr defaultColWidth="9.00390625" defaultRowHeight="12.75"/>
  <cols>
    <col min="1" max="1" width="5.625" style="0" customWidth="1"/>
    <col min="2" max="2" width="37.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7.1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253906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6.75390625" style="0" customWidth="1"/>
    <col min="20" max="20" width="12.375" style="0" customWidth="1"/>
    <col min="21" max="21" width="10.25390625" style="0" customWidth="1"/>
    <col min="22" max="22" width="25.25390625" style="0" customWidth="1"/>
    <col min="23" max="23" width="13.625" style="0" customWidth="1"/>
    <col min="24" max="24" width="14.625" style="0" customWidth="1"/>
    <col min="25" max="25" width="13.125" style="0" customWidth="1"/>
    <col min="26" max="26" width="13.25390625" style="0" customWidth="1"/>
    <col min="27" max="27" width="11.625" style="0" customWidth="1"/>
    <col min="28" max="28" width="7.75390625" style="0" customWidth="1"/>
    <col min="31" max="31" width="38.00390625" style="0" customWidth="1"/>
    <col min="32" max="32" width="11.25390625" style="0" customWidth="1"/>
    <col min="33" max="33" width="11.625" style="0" customWidth="1"/>
    <col min="34" max="34" width="11.75390625" style="0" customWidth="1"/>
    <col min="35" max="35" width="12.75390625" style="0" customWidth="1"/>
    <col min="36" max="36" width="12.00390625" style="0" customWidth="1"/>
    <col min="37" max="37" width="6.375" style="0" customWidth="1"/>
    <col min="40" max="40" width="31.625" style="0" customWidth="1"/>
    <col min="41" max="41" width="13.125" style="0" customWidth="1"/>
    <col min="42" max="42" width="12.75390625" style="0" customWidth="1"/>
    <col min="43" max="43" width="12.00390625" style="0" customWidth="1"/>
    <col min="44" max="44" width="12.875" style="0" customWidth="1"/>
    <col min="45" max="45" width="12.375" style="0" customWidth="1"/>
    <col min="51" max="51" width="31.125" style="0" customWidth="1"/>
    <col min="52" max="52" width="13.375" style="0" customWidth="1"/>
    <col min="53" max="53" width="13.125" style="0" customWidth="1"/>
    <col min="54" max="54" width="14.375" style="0" customWidth="1"/>
    <col min="56" max="56" width="11.125" style="0" customWidth="1"/>
    <col min="59" max="59" width="17.75390625" style="0" customWidth="1"/>
    <col min="60" max="60" width="22.375" style="0" customWidth="1"/>
    <col min="61" max="61" width="14.875" style="0" customWidth="1"/>
    <col min="62" max="62" width="12.25390625" style="0" customWidth="1"/>
    <col min="63" max="63" width="11.75390625" style="0" customWidth="1"/>
    <col min="64" max="64" width="10.00390625" style="0" customWidth="1"/>
    <col min="68" max="68" width="6.75390625" style="0" customWidth="1"/>
    <col min="69" max="69" width="10.625" style="0" customWidth="1"/>
    <col min="78" max="78" width="11.625" style="0" customWidth="1"/>
    <col min="84" max="84" width="10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67" ht="12.75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  <c r="BG3" s="48"/>
      <c r="BH3" s="73"/>
      <c r="BI3" s="48"/>
      <c r="BJ3" s="116"/>
      <c r="BK3" s="117"/>
      <c r="BL3" s="48"/>
      <c r="BM3" s="48"/>
      <c r="BN3" s="48"/>
      <c r="BO3" s="48"/>
    </row>
    <row r="4" spans="1:67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237</v>
      </c>
      <c r="AZ4" s="144" t="s">
        <v>306</v>
      </c>
      <c r="BA4" s="47"/>
      <c r="BB4" s="47"/>
      <c r="BG4" s="74"/>
      <c r="BH4" s="74"/>
      <c r="BI4" s="74"/>
      <c r="BJ4" s="48"/>
      <c r="BK4" s="50"/>
      <c r="BL4" s="74"/>
      <c r="BM4" s="74"/>
      <c r="BN4" s="74"/>
      <c r="BO4" s="74"/>
    </row>
    <row r="5" spans="1:67" ht="12.75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  <c r="BG5" s="49"/>
      <c r="BH5" s="49"/>
      <c r="BI5" s="49"/>
      <c r="BJ5" s="49"/>
      <c r="BK5" s="46"/>
      <c r="BL5" s="49"/>
      <c r="BM5" s="49"/>
      <c r="BN5" s="49"/>
      <c r="BO5" s="49"/>
    </row>
    <row r="6" spans="1:67" ht="12.75">
      <c r="A6" s="47"/>
      <c r="B6" s="47"/>
      <c r="C6" s="47"/>
      <c r="D6" s="167" t="s">
        <v>302</v>
      </c>
      <c r="E6" s="167"/>
      <c r="F6" s="47"/>
      <c r="G6" s="47"/>
      <c r="H6" s="47"/>
      <c r="I6" s="47"/>
      <c r="J6" s="47"/>
      <c r="K6" s="47"/>
      <c r="L6" s="47"/>
      <c r="M6" s="167" t="s">
        <v>302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  <c r="BG6" s="57"/>
      <c r="BH6" s="57"/>
      <c r="BI6" s="57"/>
      <c r="BJ6" s="57"/>
      <c r="BK6" s="57"/>
      <c r="BL6" s="57"/>
      <c r="BM6" s="57"/>
      <c r="BN6" s="57"/>
      <c r="BO6" s="57"/>
    </row>
    <row r="7" spans="1:67" ht="12.75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  <c r="BG7" s="42"/>
      <c r="BH7" s="42"/>
      <c r="BI7" s="229"/>
      <c r="BJ7" s="230"/>
      <c r="BK7" s="230"/>
      <c r="BL7" s="231"/>
      <c r="BM7" s="230"/>
      <c r="BN7" s="229"/>
      <c r="BO7" s="60"/>
    </row>
    <row r="8" spans="1:67" ht="12.75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12979449.999999994</v>
      </c>
      <c r="BA8" s="168"/>
      <c r="BB8" s="169">
        <f>BB9+BB14</f>
        <v>16062305.119991267</v>
      </c>
      <c r="BG8" s="57"/>
      <c r="BH8" s="42"/>
      <c r="BI8" s="57"/>
      <c r="BJ8" s="222"/>
      <c r="BK8" s="222"/>
      <c r="BL8" s="231"/>
      <c r="BM8" s="230"/>
      <c r="BN8" s="57"/>
      <c r="BO8" s="60"/>
    </row>
    <row r="9" spans="1:67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4259624</v>
      </c>
      <c r="BA9" s="171">
        <f>(BB11+BB12)/AZ9</f>
        <v>3.77061835035</v>
      </c>
      <c r="BB9" s="169">
        <f>BB10+BB11+BB12+BB13</f>
        <v>16061416.419991268</v>
      </c>
      <c r="BG9" s="57"/>
      <c r="BH9" s="42"/>
      <c r="BI9" s="106"/>
      <c r="BJ9" s="222"/>
      <c r="BK9" s="222"/>
      <c r="BL9" s="231"/>
      <c r="BM9" s="230"/>
      <c r="BN9" s="57"/>
      <c r="BO9" s="60"/>
    </row>
    <row r="10" spans="1:67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305</v>
      </c>
      <c r="Z10" s="47"/>
      <c r="AA10" s="47"/>
      <c r="AB10" s="47"/>
      <c r="AC10" s="47"/>
      <c r="AD10" s="47"/>
      <c r="AE10" s="47"/>
      <c r="AF10" s="47"/>
      <c r="AG10" s="47"/>
      <c r="AH10" s="167" t="s">
        <v>305</v>
      </c>
      <c r="AI10" s="47"/>
      <c r="AJ10" s="47"/>
      <c r="AK10" s="47"/>
      <c r="AL10" s="47"/>
      <c r="AM10" s="47"/>
      <c r="AN10" s="47"/>
      <c r="AO10" s="47"/>
      <c r="AP10" s="47"/>
      <c r="AQ10" s="167" t="s">
        <v>305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G10" s="57"/>
      <c r="BH10" s="42"/>
      <c r="BI10" s="106"/>
      <c r="BJ10" s="222"/>
      <c r="BK10" s="222"/>
      <c r="BL10" s="231"/>
      <c r="BM10" s="230"/>
      <c r="BN10" s="57"/>
      <c r="BO10" s="60"/>
    </row>
    <row r="11" spans="1:67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9167</v>
      </c>
      <c r="BA11" s="232">
        <v>3.77061835035</v>
      </c>
      <c r="BB11" s="174">
        <f>AZ11*BA11</f>
        <v>34565.25841765845</v>
      </c>
      <c r="BG11" s="57"/>
      <c r="BH11" s="42"/>
      <c r="BI11" s="57"/>
      <c r="BJ11" s="222"/>
      <c r="BK11" s="222"/>
      <c r="BL11" s="231"/>
      <c r="BM11" s="230"/>
      <c r="BN11" s="57"/>
      <c r="BO11" s="60"/>
    </row>
    <row r="12" spans="1:67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4250457</v>
      </c>
      <c r="BA12" s="232">
        <v>3.77061835035</v>
      </c>
      <c r="BB12" s="174">
        <f>AZ12*BA12</f>
        <v>16026851.16157361</v>
      </c>
      <c r="BG12" s="57"/>
      <c r="BH12" s="42"/>
      <c r="BI12" s="57"/>
      <c r="BJ12" s="222"/>
      <c r="BK12" s="222"/>
      <c r="BL12" s="231"/>
      <c r="BM12" s="230"/>
      <c r="BN12" s="57"/>
      <c r="BO12" s="60"/>
    </row>
    <row r="13" spans="1:67" ht="14.2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G13" s="57"/>
      <c r="BH13" s="42"/>
      <c r="BI13" s="106"/>
      <c r="BJ13" s="222"/>
      <c r="BK13" s="222"/>
      <c r="BL13" s="231"/>
      <c r="BM13" s="230"/>
      <c r="BN13" s="57"/>
      <c r="BO13" s="60"/>
    </row>
    <row r="14" spans="1:67" ht="14.25" customHeight="1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8415059</v>
      </c>
      <c r="X14" s="60">
        <f>SUM(X15:X26)</f>
        <v>7126308</v>
      </c>
      <c r="Y14" s="60">
        <f>SUM(Y15:Y27)</f>
        <v>0</v>
      </c>
      <c r="Z14" s="60">
        <f>SUM(Z15:Z26)</f>
        <v>1288751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213392</v>
      </c>
      <c r="AG14" s="60">
        <f>SUM(AG16:AG22)</f>
        <v>203991</v>
      </c>
      <c r="AH14" s="60">
        <f>SUM(AH16:AH22)</f>
        <v>0</v>
      </c>
      <c r="AI14" s="60">
        <f>SUM(AI16:AI22)</f>
        <v>9401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91140</v>
      </c>
      <c r="AP14" s="75">
        <f>SUM(AP16:AP17)</f>
        <v>0</v>
      </c>
      <c r="AQ14" s="75">
        <f>SUM(AQ16:AQ17)</f>
        <v>0</v>
      </c>
      <c r="AR14" s="75">
        <f>ROUND(SUM(AR16:AR20),0)</f>
        <v>91140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290</v>
      </c>
      <c r="BA14" s="176"/>
      <c r="BB14" s="174">
        <f>SUM(BB15:BB21)</f>
        <v>888.6999999999999</v>
      </c>
      <c r="BG14" s="57"/>
      <c r="BH14" s="42"/>
      <c r="BI14" s="57"/>
      <c r="BJ14" s="222"/>
      <c r="BK14" s="222"/>
      <c r="BL14" s="231"/>
      <c r="BM14" s="230"/>
      <c r="BN14" s="57"/>
      <c r="BO14" s="60"/>
    </row>
    <row r="15" spans="1:67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4621233</v>
      </c>
      <c r="X15" s="88">
        <f>ROUND(I20,0)</f>
        <v>4621233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  <c r="BG15" s="57"/>
      <c r="BH15" s="42"/>
      <c r="BI15" s="57"/>
      <c r="BJ15" s="222"/>
      <c r="BK15" s="57"/>
      <c r="BL15" s="231"/>
      <c r="BM15" s="230"/>
      <c r="BN15" s="57"/>
      <c r="BO15" s="60"/>
    </row>
    <row r="16" spans="1:67" ht="12.75">
      <c r="A16" s="73">
        <v>1</v>
      </c>
      <c r="B16" s="48" t="s">
        <v>147</v>
      </c>
      <c r="C16" s="90">
        <v>804152757</v>
      </c>
      <c r="D16" s="121">
        <v>6108.6259</v>
      </c>
      <c r="E16" s="121">
        <v>6177.2189</v>
      </c>
      <c r="F16" s="60">
        <v>36000</v>
      </c>
      <c r="G16" s="142">
        <f>E16-D16</f>
        <v>68.59299999999985</v>
      </c>
      <c r="H16" s="44"/>
      <c r="I16" s="60">
        <f>ROUND((F16*G16+H16),0)</f>
        <v>2469348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206869</v>
      </c>
      <c r="X16" s="81">
        <f>ROUND(I27,0)</f>
        <v>206869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203991</v>
      </c>
      <c r="AG16" s="67">
        <v>203991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208</v>
      </c>
      <c r="AP16" s="70">
        <v>0</v>
      </c>
      <c r="AQ16" s="70">
        <v>0</v>
      </c>
      <c r="AR16" s="67">
        <v>208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  <c r="BG16" s="44"/>
      <c r="BH16" s="44"/>
      <c r="BI16" s="106"/>
      <c r="BJ16" s="121"/>
      <c r="BK16" s="121"/>
      <c r="BL16" s="60"/>
      <c r="BM16" s="142"/>
      <c r="BN16" s="57"/>
      <c r="BO16" s="60"/>
    </row>
    <row r="17" spans="1:67" ht="12.75">
      <c r="A17" s="49"/>
      <c r="B17" s="46" t="s">
        <v>148</v>
      </c>
      <c r="C17" s="106">
        <v>109054169</v>
      </c>
      <c r="D17" s="121">
        <v>9198.7206</v>
      </c>
      <c r="E17" s="121">
        <v>9359.6306</v>
      </c>
      <c r="F17" s="60">
        <v>36000</v>
      </c>
      <c r="G17" s="142">
        <f>E17-D17</f>
        <v>160.90999999999985</v>
      </c>
      <c r="H17" s="44"/>
      <c r="I17" s="60">
        <f>F17*G17+H17</f>
        <v>5792759.999999994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312572</v>
      </c>
      <c r="X17" s="81">
        <f>ROUND(I29,0)</f>
        <v>312572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1744</v>
      </c>
      <c r="AG17" s="70">
        <v>0</v>
      </c>
      <c r="AH17" s="70">
        <v>0</v>
      </c>
      <c r="AI17" s="67">
        <v>1744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737</v>
      </c>
      <c r="AP17" s="70">
        <v>0</v>
      </c>
      <c r="AQ17" s="70">
        <v>0</v>
      </c>
      <c r="AR17" s="67">
        <v>737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140</v>
      </c>
      <c r="BA17" s="179">
        <v>3.59</v>
      </c>
      <c r="BB17" s="174">
        <f>AZ17*BA17</f>
        <v>502.59999999999997</v>
      </c>
      <c r="BG17" s="44"/>
      <c r="BH17" s="44"/>
      <c r="BI17" s="57"/>
      <c r="BJ17" s="57"/>
      <c r="BK17" s="57"/>
      <c r="BL17" s="57"/>
      <c r="BM17" s="57"/>
      <c r="BN17" s="57"/>
      <c r="BO17" s="57"/>
    </row>
    <row r="18" spans="1:67" ht="15" customHeight="1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8349050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249223</v>
      </c>
      <c r="X18" s="81">
        <f>ROUND(I31,0)</f>
        <v>249223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7657</v>
      </c>
      <c r="AG18" s="71">
        <v>0</v>
      </c>
      <c r="AH18" s="71">
        <v>0</v>
      </c>
      <c r="AI18" s="68">
        <v>7657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70896</v>
      </c>
      <c r="AP18" s="70">
        <v>0</v>
      </c>
      <c r="AQ18" s="70">
        <v>0</v>
      </c>
      <c r="AR18" s="67">
        <v>70896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79">
        <v>1.71</v>
      </c>
      <c r="BB18" s="174">
        <f>AZ18*BA18</f>
        <v>102.6</v>
      </c>
      <c r="BG18" s="44"/>
      <c r="BH18" s="44"/>
      <c r="BI18" s="106"/>
      <c r="BJ18" s="57"/>
      <c r="BK18" s="57"/>
      <c r="BL18" s="60"/>
      <c r="BM18" s="57"/>
      <c r="BN18" s="57"/>
      <c r="BO18" s="57"/>
    </row>
    <row r="19" spans="1:67" ht="15" customHeight="1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7778</v>
      </c>
      <c r="N19" s="124">
        <v>7868</v>
      </c>
      <c r="O19" s="73">
        <v>1</v>
      </c>
      <c r="P19" s="148">
        <f>N19-M19</f>
        <v>90</v>
      </c>
      <c r="Q19" s="149"/>
      <c r="R19" s="75">
        <f>O19*P19+Q19</f>
        <v>90</v>
      </c>
      <c r="S19" s="61" t="s">
        <v>60</v>
      </c>
      <c r="T19" s="63" t="s">
        <v>33</v>
      </c>
      <c r="U19" s="64"/>
      <c r="V19" s="64"/>
      <c r="W19" s="67">
        <f t="shared" si="0"/>
        <v>35</v>
      </c>
      <c r="X19" s="81">
        <f>ROUND(I33,0)</f>
        <v>35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432</v>
      </c>
      <c r="AP19" s="67">
        <v>0</v>
      </c>
      <c r="AQ19" s="70">
        <v>0</v>
      </c>
      <c r="AR19" s="67">
        <v>432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90</v>
      </c>
      <c r="BA19" s="179">
        <v>3.15</v>
      </c>
      <c r="BB19" s="174">
        <f>AZ19*BA19</f>
        <v>283.5</v>
      </c>
      <c r="BG19" s="44"/>
      <c r="BH19" s="44"/>
      <c r="BI19" s="106"/>
      <c r="BJ19" s="121"/>
      <c r="BK19" s="121"/>
      <c r="BL19" s="60"/>
      <c r="BM19" s="142"/>
      <c r="BN19" s="60"/>
      <c r="BO19" s="60"/>
    </row>
    <row r="20" spans="1:67" ht="12.75">
      <c r="A20" s="44" t="s">
        <v>113</v>
      </c>
      <c r="B20" s="44" t="s">
        <v>114</v>
      </c>
      <c r="C20" s="106">
        <v>109053225</v>
      </c>
      <c r="D20" s="121">
        <v>20830.8731</v>
      </c>
      <c r="E20" s="121">
        <v>21050.9318</v>
      </c>
      <c r="F20" s="60">
        <v>21000</v>
      </c>
      <c r="G20" s="142">
        <f>E20-D20</f>
        <v>220.05869999999777</v>
      </c>
      <c r="H20" s="44"/>
      <c r="I20" s="60">
        <f>ROUND((F20*G20+H20),0)</f>
        <v>4621233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733609</v>
      </c>
      <c r="X20" s="81">
        <f>ROUND(I35,0)</f>
        <v>733609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18867</v>
      </c>
      <c r="AP20" s="68"/>
      <c r="AQ20" s="71"/>
      <c r="AR20" s="68">
        <v>18867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  <c r="BG20" s="48"/>
      <c r="BH20" s="48"/>
      <c r="BI20" s="90"/>
      <c r="BJ20" s="213"/>
      <c r="BK20" s="213"/>
      <c r="BL20" s="75"/>
      <c r="BM20" s="214"/>
      <c r="BN20" s="73"/>
      <c r="BO20" s="75"/>
    </row>
    <row r="21" spans="1:67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650</v>
      </c>
      <c r="N21" s="223">
        <v>657</v>
      </c>
      <c r="O21" s="57">
        <v>20</v>
      </c>
      <c r="P21" s="222">
        <f>N21-M21</f>
        <v>7</v>
      </c>
      <c r="Q21" s="151"/>
      <c r="R21" s="60">
        <f>O21*P21+Q21</f>
        <v>140</v>
      </c>
      <c r="S21" s="61" t="s">
        <v>67</v>
      </c>
      <c r="T21" s="63" t="s">
        <v>35</v>
      </c>
      <c r="U21" s="64"/>
      <c r="V21" s="64"/>
      <c r="W21" s="67">
        <f t="shared" si="0"/>
        <v>214287</v>
      </c>
      <c r="X21" s="81">
        <f>ROUND(I37,0)</f>
        <v>214287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  <c r="BG21" s="49"/>
      <c r="BH21" s="49"/>
      <c r="BI21" s="71"/>
      <c r="BJ21" s="119"/>
      <c r="BK21" s="119"/>
      <c r="BL21" s="68"/>
      <c r="BM21" s="118"/>
      <c r="BN21" s="71"/>
      <c r="BO21" s="68"/>
    </row>
    <row r="22" spans="1:54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228">
        <v>86942</v>
      </c>
      <c r="J22" s="49"/>
      <c r="K22" s="49" t="s">
        <v>179</v>
      </c>
      <c r="L22" s="224">
        <v>122848480</v>
      </c>
      <c r="M22" s="223">
        <v>182</v>
      </c>
      <c r="N22" s="223">
        <v>185</v>
      </c>
      <c r="O22" s="57">
        <v>20</v>
      </c>
      <c r="P22" s="222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788480</v>
      </c>
      <c r="X22" s="81">
        <f>ROUND(I39,0)</f>
        <v>788480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290</v>
      </c>
      <c r="S23" s="61" t="s">
        <v>69</v>
      </c>
      <c r="T23" s="63" t="s">
        <v>37</v>
      </c>
      <c r="U23" s="64"/>
      <c r="V23" s="64"/>
      <c r="W23" s="67">
        <f t="shared" si="0"/>
        <v>980675</v>
      </c>
      <c r="X23" s="81">
        <v>0</v>
      </c>
      <c r="Y23" s="70">
        <v>0</v>
      </c>
      <c r="Z23" s="67">
        <f>I26+I25</f>
        <v>980675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3.5" customHeight="1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34490</v>
      </c>
      <c r="X24" s="81">
        <v>0</v>
      </c>
      <c r="Y24" s="70">
        <v>0</v>
      </c>
      <c r="Z24" s="67">
        <f>I41</f>
        <v>34490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242129</v>
      </c>
      <c r="X25" s="81">
        <v>0</v>
      </c>
      <c r="Y25" s="70">
        <v>0</v>
      </c>
      <c r="Z25" s="67">
        <f>I43</f>
        <v>242129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>
      <c r="A26" s="49"/>
      <c r="B26" s="49" t="s">
        <v>120</v>
      </c>
      <c r="C26" s="91">
        <v>109056121</v>
      </c>
      <c r="D26" s="211">
        <v>23107.4373</v>
      </c>
      <c r="E26" s="211">
        <v>23311.7445</v>
      </c>
      <c r="F26" s="68">
        <v>4800</v>
      </c>
      <c r="G26" s="212">
        <f aca="true" t="shared" si="1" ref="G26:G43">E26-D26</f>
        <v>204.30719999999928</v>
      </c>
      <c r="H26" s="68"/>
      <c r="I26" s="68">
        <f>ROUND(F26*G26+H26,0)</f>
        <v>980675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31457</v>
      </c>
      <c r="X26" s="82">
        <v>0</v>
      </c>
      <c r="Y26" s="71">
        <v>0</v>
      </c>
      <c r="Z26" s="68">
        <f>I45+I46</f>
        <v>31457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7330.299</v>
      </c>
      <c r="BA26" s="169">
        <v>17.2</v>
      </c>
      <c r="BB26" s="174">
        <f>AZ26*BA26</f>
        <v>126081.1428</v>
      </c>
    </row>
    <row r="27" spans="1:54" ht="12.75">
      <c r="A27" s="48" t="s">
        <v>121</v>
      </c>
      <c r="B27" s="48" t="s">
        <v>133</v>
      </c>
      <c r="C27" s="90">
        <v>623125232</v>
      </c>
      <c r="D27" s="213">
        <v>10167.7217</v>
      </c>
      <c r="E27" s="213">
        <v>10282.6488</v>
      </c>
      <c r="F27" s="75">
        <v>1800</v>
      </c>
      <c r="G27" s="214">
        <f t="shared" si="1"/>
        <v>114.92710000000079</v>
      </c>
      <c r="H27" s="73"/>
      <c r="I27" s="75">
        <f>ROUND(G27*F27,0)</f>
        <v>206869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1389.292</v>
      </c>
      <c r="BA28" s="169">
        <v>17.2</v>
      </c>
      <c r="BB28" s="174">
        <f>AZ28*BA28</f>
        <v>23895.822399999997</v>
      </c>
    </row>
    <row r="29" spans="1:54" ht="12.75">
      <c r="A29" s="48" t="s">
        <v>123</v>
      </c>
      <c r="B29" s="48" t="s">
        <v>134</v>
      </c>
      <c r="C29" s="90">
        <v>623125667</v>
      </c>
      <c r="D29" s="213">
        <v>12837.7955</v>
      </c>
      <c r="E29" s="213">
        <v>13011.4464</v>
      </c>
      <c r="F29" s="75">
        <v>1800</v>
      </c>
      <c r="G29" s="214">
        <f t="shared" si="1"/>
        <v>173.65090000000055</v>
      </c>
      <c r="H29" s="73"/>
      <c r="I29" s="75">
        <f>ROUND(G29*F29,0)</f>
        <v>312572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>
      <c r="A31" s="48" t="s">
        <v>124</v>
      </c>
      <c r="B31" s="48" t="s">
        <v>135</v>
      </c>
      <c r="C31" s="90">
        <v>623126370</v>
      </c>
      <c r="D31" s="213">
        <v>3608.7195</v>
      </c>
      <c r="E31" s="213">
        <v>3660.641</v>
      </c>
      <c r="F31" s="75">
        <v>4800</v>
      </c>
      <c r="G31" s="214">
        <f t="shared" si="1"/>
        <v>51.921499999999924</v>
      </c>
      <c r="H31" s="73"/>
      <c r="I31" s="75">
        <f>ROUND(G31*F31,0)</f>
        <v>249223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>
      <c r="A33" s="48" t="s">
        <v>125</v>
      </c>
      <c r="B33" s="48" t="s">
        <v>136</v>
      </c>
      <c r="C33" s="90">
        <v>623125137</v>
      </c>
      <c r="D33" s="213">
        <v>2202.7208</v>
      </c>
      <c r="E33" s="213">
        <v>2202.728</v>
      </c>
      <c r="F33" s="75">
        <v>4800</v>
      </c>
      <c r="G33" s="214">
        <f t="shared" si="1"/>
        <v>0.0072000000000116415</v>
      </c>
      <c r="H33" s="73"/>
      <c r="I33" s="75">
        <f>ROUND(G33*F33,0)</f>
        <v>35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>
      <c r="A35" s="48" t="s">
        <v>126</v>
      </c>
      <c r="B35" s="48" t="s">
        <v>137</v>
      </c>
      <c r="C35" s="90">
        <v>623125142</v>
      </c>
      <c r="D35" s="213">
        <v>17165.0065</v>
      </c>
      <c r="E35" s="213">
        <v>17470.677</v>
      </c>
      <c r="F35" s="75">
        <v>2400</v>
      </c>
      <c r="G35" s="214">
        <f t="shared" si="1"/>
        <v>305.6705000000002</v>
      </c>
      <c r="H35" s="73"/>
      <c r="I35" s="75">
        <f>ROUND(G35*F35,0)</f>
        <v>733609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>
      <c r="A37" s="48" t="s">
        <v>127</v>
      </c>
      <c r="B37" s="48" t="s">
        <v>138</v>
      </c>
      <c r="C37" s="90">
        <v>623125205</v>
      </c>
      <c r="D37" s="213">
        <v>6519.1046</v>
      </c>
      <c r="E37" s="213">
        <v>6638.1531</v>
      </c>
      <c r="F37" s="75">
        <v>1800</v>
      </c>
      <c r="G37" s="214">
        <f t="shared" si="1"/>
        <v>119.04850000000079</v>
      </c>
      <c r="H37" s="73"/>
      <c r="I37" s="75">
        <f>ROUND(G37*F37,0)</f>
        <v>214287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>
      <c r="A39" s="48" t="s">
        <v>128</v>
      </c>
      <c r="B39" s="48" t="s">
        <v>139</v>
      </c>
      <c r="C39" s="90">
        <v>623123704</v>
      </c>
      <c r="D39" s="213">
        <v>12066.5787</v>
      </c>
      <c r="E39" s="213">
        <v>12504.6231</v>
      </c>
      <c r="F39" s="75">
        <v>1800</v>
      </c>
      <c r="G39" s="214">
        <f t="shared" si="1"/>
        <v>438.0444000000007</v>
      </c>
      <c r="H39" s="73"/>
      <c r="I39" s="75">
        <f>ROUND(G39*F39,0)</f>
        <v>788480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>
      <c r="A41" s="48" t="s">
        <v>129</v>
      </c>
      <c r="B41" s="48" t="s">
        <v>140</v>
      </c>
      <c r="C41" s="90">
        <v>623125794</v>
      </c>
      <c r="D41" s="213">
        <v>411.3979</v>
      </c>
      <c r="E41" s="213">
        <v>430.559</v>
      </c>
      <c r="F41" s="75">
        <v>1800</v>
      </c>
      <c r="G41" s="214">
        <f t="shared" si="1"/>
        <v>19.161100000000033</v>
      </c>
      <c r="H41" s="73"/>
      <c r="I41" s="75">
        <f>ROUND(G41*F41,0)</f>
        <v>34490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>
      <c r="A43" s="48" t="s">
        <v>130</v>
      </c>
      <c r="B43" s="48" t="s">
        <v>141</v>
      </c>
      <c r="C43" s="90">
        <v>623125736</v>
      </c>
      <c r="D43" s="213">
        <v>6018.4746</v>
      </c>
      <c r="E43" s="213">
        <v>6220.2486</v>
      </c>
      <c r="F43" s="75">
        <v>1200</v>
      </c>
      <c r="G43" s="214">
        <f t="shared" si="1"/>
        <v>201.77400000000034</v>
      </c>
      <c r="H43" s="73"/>
      <c r="I43" s="75">
        <f>ROUND(G43*F43,0)</f>
        <v>242129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>
      <c r="A45" s="48" t="s">
        <v>131</v>
      </c>
      <c r="B45" s="50" t="s">
        <v>132</v>
      </c>
      <c r="C45" s="90">
        <v>1110171156</v>
      </c>
      <c r="D45" s="213">
        <v>20552.226</v>
      </c>
      <c r="E45" s="213">
        <v>21338.6576</v>
      </c>
      <c r="F45" s="75">
        <v>40</v>
      </c>
      <c r="G45" s="214">
        <f>E45-D45</f>
        <v>786.4315999999999</v>
      </c>
      <c r="H45" s="73"/>
      <c r="I45" s="75">
        <f>ROUND(G45*F45,0)</f>
        <v>31457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8415059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>
      <c r="A51" s="63"/>
      <c r="B51" s="74"/>
      <c r="C51" s="193">
        <v>611127627</v>
      </c>
      <c r="D51" s="190">
        <v>7141.2808</v>
      </c>
      <c r="E51" s="190">
        <v>7184.8856</v>
      </c>
      <c r="F51" s="60">
        <v>40</v>
      </c>
      <c r="G51" s="142">
        <f>E51-D51</f>
        <v>43.60479999999916</v>
      </c>
      <c r="H51" s="60"/>
      <c r="I51" s="60">
        <f>ROUND(F51*G51+H51,0)</f>
        <v>1744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149</v>
      </c>
      <c r="B53" s="65"/>
      <c r="C53" s="106">
        <v>810120245</v>
      </c>
      <c r="D53" s="190">
        <v>4028.0207</v>
      </c>
      <c r="E53" s="190">
        <v>4043.7748</v>
      </c>
      <c r="F53" s="60">
        <v>3600</v>
      </c>
      <c r="G53" s="142">
        <f>E53-D53</f>
        <v>15.754100000000108</v>
      </c>
      <c r="H53" s="60"/>
      <c r="I53" s="60">
        <f>ROUND(F53*G53+H53,0)</f>
        <v>56715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307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4813.6921</v>
      </c>
      <c r="E55" s="121">
        <v>4854.6012</v>
      </c>
      <c r="F55" s="60">
        <v>3600</v>
      </c>
      <c r="G55" s="143">
        <f>E55-D55</f>
        <v>40.90909999999985</v>
      </c>
      <c r="H55" s="44"/>
      <c r="I55" s="60">
        <f>ROUND(F55*G55+H55,0)</f>
        <v>147273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5"/>
      <c r="B58" s="74" t="s">
        <v>115</v>
      </c>
      <c r="C58" s="193">
        <v>611127492</v>
      </c>
      <c r="D58" s="190">
        <v>24556.506</v>
      </c>
      <c r="E58" s="190">
        <v>24939.2336</v>
      </c>
      <c r="F58" s="60">
        <v>20</v>
      </c>
      <c r="G58" s="142">
        <f>E58-D58</f>
        <v>382.72759999999835</v>
      </c>
      <c r="H58" s="60"/>
      <c r="I58" s="60">
        <f>ROUND(F58*G58+H58,0)</f>
        <v>7655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3.77061835035</v>
      </c>
    </row>
    <row r="59" spans="1:54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6"/>
      <c r="B60" s="70" t="s">
        <v>280</v>
      </c>
      <c r="C60" s="193">
        <v>611127702</v>
      </c>
      <c r="D60" s="190">
        <v>36637.0188</v>
      </c>
      <c r="E60" s="190">
        <v>36979.3668</v>
      </c>
      <c r="F60" s="60">
        <v>60</v>
      </c>
      <c r="G60" s="142">
        <f>E60-D60</f>
        <v>342.3480000000054</v>
      </c>
      <c r="H60" s="44"/>
      <c r="I60" s="60">
        <f>ROUND(F60*G60+H60,0)</f>
        <v>20541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281</v>
      </c>
      <c r="C61" s="193">
        <v>611127555</v>
      </c>
      <c r="D61" s="190">
        <v>18767.1176</v>
      </c>
      <c r="E61" s="190">
        <v>19610.3852</v>
      </c>
      <c r="F61" s="60">
        <v>60</v>
      </c>
      <c r="G61" s="142">
        <f>E61-D61</f>
        <v>843.2675999999992</v>
      </c>
      <c r="H61" s="44"/>
      <c r="I61" s="60">
        <f>ROUND(F61*G61+H61,0)</f>
        <v>50596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6"/>
      <c r="B63" s="74"/>
      <c r="C63" s="193">
        <v>1110171163</v>
      </c>
      <c r="D63" s="190">
        <v>1538.3084</v>
      </c>
      <c r="E63" s="190">
        <v>1550.5916</v>
      </c>
      <c r="F63" s="60">
        <v>60</v>
      </c>
      <c r="G63" s="142">
        <f>E63-D63</f>
        <v>12.283200000000079</v>
      </c>
      <c r="H63" s="44"/>
      <c r="I63" s="60">
        <f>ROUND(F63*G63+H63,0)</f>
        <v>737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3">
        <v>1110171170</v>
      </c>
      <c r="D66" s="190">
        <v>262.5372</v>
      </c>
      <c r="E66" s="190">
        <v>267.7356</v>
      </c>
      <c r="F66" s="60">
        <v>40</v>
      </c>
      <c r="G66" s="142">
        <f>E66-D66</f>
        <v>5.198399999999992</v>
      </c>
      <c r="H66" s="60"/>
      <c r="I66" s="60">
        <f>ROUND(F66*G66+H66,0)</f>
        <v>208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283</v>
      </c>
      <c r="C69" s="193">
        <v>611126404</v>
      </c>
      <c r="D69" s="190">
        <v>689.4043</v>
      </c>
      <c r="E69" s="190">
        <v>700.1255</v>
      </c>
      <c r="F69" s="60">
        <v>1800</v>
      </c>
      <c r="G69" s="142">
        <f>E69-D69</f>
        <v>10.721199999999953</v>
      </c>
      <c r="H69" s="60"/>
      <c r="I69" s="60">
        <f>ROUND((F69*G69+H69),0)</f>
        <v>19298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235</v>
      </c>
      <c r="B71" s="74" t="s">
        <v>242</v>
      </c>
      <c r="C71" s="193">
        <v>611127724</v>
      </c>
      <c r="D71" s="190">
        <v>2270.0096</v>
      </c>
      <c r="E71" s="190">
        <v>2284.3856</v>
      </c>
      <c r="F71" s="60">
        <v>30</v>
      </c>
      <c r="G71" s="142">
        <f>E71-D71</f>
        <v>14.376000000000204</v>
      </c>
      <c r="H71" s="60"/>
      <c r="I71" s="60">
        <f>ROUND(F71*G71+H71,0)</f>
        <v>431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304767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4250457</v>
      </c>
      <c r="J75" s="64"/>
      <c r="K75" s="64">
        <f>I18+I20+I22-I47-I74</f>
        <v>4337399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161</v>
      </c>
      <c r="B77" s="48" t="s">
        <v>158</v>
      </c>
      <c r="C77" s="73">
        <v>18705639</v>
      </c>
      <c r="D77" s="124">
        <v>20952</v>
      </c>
      <c r="E77" s="124">
        <v>21214</v>
      </c>
      <c r="F77" s="75">
        <v>30</v>
      </c>
      <c r="G77" s="210">
        <f>E77-D77</f>
        <v>262</v>
      </c>
      <c r="H77" s="48">
        <v>756</v>
      </c>
      <c r="I77" s="75">
        <f>F77*G77+H77</f>
        <v>8616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551</v>
      </c>
      <c r="I79" s="75">
        <f>F79*G79+H79</f>
        <v>551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9167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4259624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237</v>
      </c>
      <c r="AZ91" s="89" t="s">
        <v>308</v>
      </c>
      <c r="BA91" s="47"/>
      <c r="BB91" s="47"/>
    </row>
    <row r="92" spans="1:54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302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89304</v>
      </c>
      <c r="BA93" s="92"/>
      <c r="BB93" s="187">
        <f>AZ93*BB58</f>
        <v>336731.3011596564</v>
      </c>
    </row>
    <row r="94" spans="1:54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2971076</v>
      </c>
      <c r="BA94" s="92"/>
      <c r="BB94" s="187">
        <f>AZ94*BB58</f>
        <v>11202793.685884476</v>
      </c>
    </row>
    <row r="95" spans="1:54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39787</v>
      </c>
      <c r="BA95" s="92"/>
      <c r="BB95" s="187">
        <f>AZ95*BB58</f>
        <v>150021.59230537544</v>
      </c>
    </row>
    <row r="96" spans="1:54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840092</v>
      </c>
      <c r="BA96" s="95"/>
      <c r="BB96" s="187">
        <f>AZ96*BB58</f>
        <v>3167666.311182232</v>
      </c>
    </row>
    <row r="97" spans="1:54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357818</v>
      </c>
      <c r="BA97" s="78"/>
      <c r="BB97" s="187">
        <f>AZ97*BB58</f>
        <v>1349195.1168855364</v>
      </c>
    </row>
    <row r="98" spans="1:54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359884</v>
      </c>
      <c r="BA98" s="78"/>
      <c r="BB98" s="187">
        <f>AZ98*BB58</f>
        <v>1356985.2143973594</v>
      </c>
    </row>
    <row r="99" spans="1:54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117393</v>
      </c>
      <c r="BA99" s="78"/>
      <c r="BB99" s="187">
        <f>AZ99*BB58</f>
        <v>442644.2000026375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350</v>
      </c>
      <c r="BA100" s="78"/>
      <c r="BB100" s="187">
        <f>AZ100*BB58</f>
        <v>1319.7164226225</v>
      </c>
    </row>
    <row r="101" spans="1:54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3647</v>
      </c>
      <c r="BA101" s="78"/>
      <c r="BB101" s="187">
        <f>AZ101*BB58</f>
        <v>13751.44512372645</v>
      </c>
    </row>
    <row r="102" spans="1:54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3770.61835035</v>
      </c>
    </row>
    <row r="103" spans="1:54" ht="12.75">
      <c r="A103" s="73">
        <v>1</v>
      </c>
      <c r="B103" s="48" t="s">
        <v>147</v>
      </c>
      <c r="C103" s="90">
        <v>804152757</v>
      </c>
      <c r="D103" s="121">
        <v>3083.9485</v>
      </c>
      <c r="E103" s="121">
        <v>3118.1809</v>
      </c>
      <c r="F103" s="60">
        <v>36000</v>
      </c>
      <c r="G103" s="142">
        <f>E103-D103</f>
        <v>34.23239999999987</v>
      </c>
      <c r="H103" s="44"/>
      <c r="I103" s="60">
        <f>F103*G103+H103</f>
        <v>1232366.3999999953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11632</v>
      </c>
      <c r="BA103" s="95"/>
      <c r="BB103" s="187">
        <f>AZ103*BB58</f>
        <v>43859.8326512712</v>
      </c>
    </row>
    <row r="104" spans="1:54" ht="12.75">
      <c r="A104" s="49"/>
      <c r="B104" s="46" t="s">
        <v>148</v>
      </c>
      <c r="C104" s="106">
        <v>109054169</v>
      </c>
      <c r="D104" s="121">
        <v>3728.8557</v>
      </c>
      <c r="E104" s="121">
        <v>3779.1178</v>
      </c>
      <c r="F104" s="60">
        <v>36000</v>
      </c>
      <c r="G104" s="142">
        <f>E104-D104</f>
        <v>50.26209999999992</v>
      </c>
      <c r="H104" s="44"/>
      <c r="I104" s="60">
        <f>F104*G104+H104</f>
        <v>1809435.599999997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1360</v>
      </c>
      <c r="BA104" s="78"/>
      <c r="BB104" s="187">
        <f>AZ104*BB58</f>
        <v>5128.040956476</v>
      </c>
    </row>
    <row r="105" spans="1:54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3041801.9999999925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4880</v>
      </c>
      <c r="BA105" s="78"/>
      <c r="BB105" s="187">
        <f>AZ105*BB58</f>
        <v>18400.617549708</v>
      </c>
    </row>
    <row r="106" spans="1:54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>
      <c r="A107" s="44" t="s">
        <v>113</v>
      </c>
      <c r="B107" s="44" t="s">
        <v>114</v>
      </c>
      <c r="C107" s="106">
        <v>109053225</v>
      </c>
      <c r="D107" s="121">
        <v>8275.3757</v>
      </c>
      <c r="E107" s="121">
        <v>8347.2118</v>
      </c>
      <c r="F107" s="60">
        <v>21000</v>
      </c>
      <c r="G107" s="142">
        <f>E107-D107</f>
        <v>71.83609999999862</v>
      </c>
      <c r="H107" s="44"/>
      <c r="I107" s="60">
        <f>F107*G107+H107</f>
        <v>1508558.099999971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160</v>
      </c>
      <c r="BA107" s="70"/>
      <c r="BB107" s="187">
        <f>AZ107*BB58</f>
        <v>603.298936056</v>
      </c>
    </row>
    <row r="108" spans="1:54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5232</v>
      </c>
      <c r="BA108" s="86"/>
      <c r="BB108" s="187">
        <f>AZ108*BB58</f>
        <v>19727.8752090312</v>
      </c>
    </row>
    <row r="109" spans="1:54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164689</v>
      </c>
      <c r="BA109" s="95"/>
      <c r="BB109" s="187">
        <f>AZ109*BB58</f>
        <v>620979.3655007911</v>
      </c>
    </row>
    <row r="110" spans="1:54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16079</v>
      </c>
      <c r="BA110" s="78"/>
      <c r="BB110" s="187">
        <f>AZ110*BB58</f>
        <v>60627.77245527765</v>
      </c>
    </row>
    <row r="111" spans="1:54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148610</v>
      </c>
      <c r="BA111" s="86"/>
      <c r="BB111" s="187">
        <f>AZ111*BB58</f>
        <v>560351.5930455135</v>
      </c>
    </row>
    <row r="112" spans="1:54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17754</v>
      </c>
      <c r="BA112" s="92"/>
      <c r="BB112" s="187">
        <f>AZ112*BB58</f>
        <v>66943.5581921139</v>
      </c>
    </row>
    <row r="113" spans="1:54" ht="12.75">
      <c r="A113" s="49"/>
      <c r="B113" s="49" t="s">
        <v>120</v>
      </c>
      <c r="C113" s="91">
        <v>109056121</v>
      </c>
      <c r="D113" s="211">
        <v>6932.4309</v>
      </c>
      <c r="E113" s="211">
        <v>6963.6562</v>
      </c>
      <c r="F113" s="68">
        <v>4800</v>
      </c>
      <c r="G113" s="212">
        <f aca="true" t="shared" si="2" ref="G113:G132">E113-D113</f>
        <v>31.22530000000006</v>
      </c>
      <c r="H113" s="68"/>
      <c r="I113" s="68">
        <f>F113*G113+H113</f>
        <v>149881.4400000003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19812</v>
      </c>
      <c r="BA113" s="92"/>
      <c r="BB113" s="187">
        <f>AZ113*BB58</f>
        <v>74703.4907571342</v>
      </c>
    </row>
    <row r="114" spans="1:54" ht="12.75">
      <c r="A114" s="48" t="s">
        <v>121</v>
      </c>
      <c r="B114" s="48" t="s">
        <v>133</v>
      </c>
      <c r="C114" s="90">
        <v>623125232</v>
      </c>
      <c r="D114" s="213">
        <v>3335.6439</v>
      </c>
      <c r="E114" s="213">
        <v>3369.8294</v>
      </c>
      <c r="F114" s="75">
        <v>1800</v>
      </c>
      <c r="G114" s="214">
        <f t="shared" si="2"/>
        <v>34.18550000000005</v>
      </c>
      <c r="H114" s="73"/>
      <c r="I114" s="75">
        <f>G114*F114</f>
        <v>61533.90000000008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11772</v>
      </c>
      <c r="BA114" s="92"/>
      <c r="BB114" s="187">
        <f>AZ114*BB58</f>
        <v>44387.7192203202</v>
      </c>
    </row>
    <row r="115" spans="1:54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3016</v>
      </c>
      <c r="BA115" s="92"/>
      <c r="BB115" s="187">
        <f>AZ115*BB58</f>
        <v>11372.184944655599</v>
      </c>
    </row>
    <row r="116" spans="1:54" ht="12.75">
      <c r="A116" s="48" t="s">
        <v>123</v>
      </c>
      <c r="B116" s="48" t="s">
        <v>134</v>
      </c>
      <c r="C116" s="90">
        <v>623125667</v>
      </c>
      <c r="D116" s="213">
        <v>4481.297</v>
      </c>
      <c r="E116" s="213">
        <v>4529.9418</v>
      </c>
      <c r="F116" s="75">
        <v>1800</v>
      </c>
      <c r="G116" s="214">
        <f t="shared" si="2"/>
        <v>48.64480000000003</v>
      </c>
      <c r="H116" s="73"/>
      <c r="I116" s="75">
        <f>G116*F116</f>
        <v>87560.64000000006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25000</v>
      </c>
      <c r="BA116" s="92"/>
      <c r="BB116" s="187">
        <f>AZ116*BB58</f>
        <v>94265.45875875</v>
      </c>
    </row>
    <row r="117" spans="1:54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12000</v>
      </c>
      <c r="BA117" s="92"/>
      <c r="BB117" s="187">
        <f>AZ117*BB58</f>
        <v>45247.420204199996</v>
      </c>
    </row>
    <row r="118" spans="1:54" ht="12.75">
      <c r="A118" s="48" t="s">
        <v>124</v>
      </c>
      <c r="B118" s="48" t="s">
        <v>135</v>
      </c>
      <c r="C118" s="90">
        <v>623126370</v>
      </c>
      <c r="D118" s="213">
        <v>956.1099</v>
      </c>
      <c r="E118" s="213">
        <v>972.6057</v>
      </c>
      <c r="F118" s="75">
        <v>4800</v>
      </c>
      <c r="G118" s="214">
        <f t="shared" si="2"/>
        <v>16.495799999999917</v>
      </c>
      <c r="H118" s="73"/>
      <c r="I118" s="75">
        <f>G118*F118</f>
        <v>79179.8399999996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188.5309175175</v>
      </c>
    </row>
    <row r="119" spans="1:54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53640</v>
      </c>
      <c r="BA119" s="92"/>
      <c r="BB119" s="187">
        <f>AZ119*BB58</f>
        <v>202255.968312774</v>
      </c>
    </row>
    <row r="120" spans="1:54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>
      <c r="A122" s="48" t="s">
        <v>126</v>
      </c>
      <c r="B122" s="48" t="s">
        <v>137</v>
      </c>
      <c r="C122" s="90">
        <v>623125142</v>
      </c>
      <c r="D122" s="213">
        <v>3003.9105</v>
      </c>
      <c r="E122" s="213">
        <v>3040.3201</v>
      </c>
      <c r="F122" s="75">
        <v>2400</v>
      </c>
      <c r="G122" s="214">
        <f t="shared" si="2"/>
        <v>36.409599999999955</v>
      </c>
      <c r="H122" s="73"/>
      <c r="I122" s="75">
        <f>G122*F122</f>
        <v>87383.03999999989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>
      <c r="A124" s="48" t="s">
        <v>127</v>
      </c>
      <c r="B124" s="48" t="s">
        <v>138</v>
      </c>
      <c r="C124" s="90">
        <v>623125205</v>
      </c>
      <c r="D124" s="213">
        <v>2613.8403</v>
      </c>
      <c r="E124" s="213">
        <v>2661.4106</v>
      </c>
      <c r="F124" s="75">
        <v>1800</v>
      </c>
      <c r="G124" s="214">
        <f t="shared" si="2"/>
        <v>47.570300000000316</v>
      </c>
      <c r="H124" s="73"/>
      <c r="I124" s="75">
        <f>G124*F124</f>
        <v>85626.54000000056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>
      <c r="A126" s="48" t="s">
        <v>128</v>
      </c>
      <c r="B126" s="48" t="s">
        <v>139</v>
      </c>
      <c r="C126" s="90">
        <v>623123704</v>
      </c>
      <c r="D126" s="213">
        <v>3128.0214</v>
      </c>
      <c r="E126" s="213">
        <v>3186.3245</v>
      </c>
      <c r="F126" s="75">
        <v>1800</v>
      </c>
      <c r="G126" s="214">
        <f t="shared" si="2"/>
        <v>58.303100000000086</v>
      </c>
      <c r="H126" s="73"/>
      <c r="I126" s="75">
        <f>G126*F126</f>
        <v>104945.58000000016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129</v>
      </c>
      <c r="B128" s="48" t="s">
        <v>140</v>
      </c>
      <c r="C128" s="90">
        <v>623125794</v>
      </c>
      <c r="D128" s="213">
        <v>293.7145</v>
      </c>
      <c r="E128" s="213">
        <v>306.5881</v>
      </c>
      <c r="F128" s="75">
        <v>1800</v>
      </c>
      <c r="G128" s="214">
        <f>E128-D128</f>
        <v>12.87360000000001</v>
      </c>
      <c r="H128" s="73"/>
      <c r="I128" s="75">
        <f>G128*F128</f>
        <v>23172.480000000018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130</v>
      </c>
      <c r="B130" s="48" t="s">
        <v>141</v>
      </c>
      <c r="C130" s="90">
        <v>623125736</v>
      </c>
      <c r="D130" s="213">
        <v>3447.507</v>
      </c>
      <c r="E130" s="213">
        <v>3485.6677</v>
      </c>
      <c r="F130" s="75">
        <v>1200</v>
      </c>
      <c r="G130" s="214">
        <f t="shared" si="2"/>
        <v>38.160699999999906</v>
      </c>
      <c r="H130" s="73"/>
      <c r="I130" s="75">
        <f>G130*F130</f>
        <v>45792.83999999989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4259624</v>
      </c>
      <c r="BA131" s="47"/>
      <c r="BB131" s="165">
        <f>SUM(BB93:BB96)+BB103+BB109+SUM(BB112:BB126)</f>
        <v>16061416.419991266</v>
      </c>
    </row>
    <row r="132" spans="1:54" ht="12.75">
      <c r="A132" s="48" t="s">
        <v>131</v>
      </c>
      <c r="B132" s="50" t="s">
        <v>132</v>
      </c>
      <c r="C132" s="90">
        <v>1110171156</v>
      </c>
      <c r="D132" s="213">
        <v>2187.4608</v>
      </c>
      <c r="E132" s="213">
        <v>2226.6032</v>
      </c>
      <c r="F132" s="75">
        <v>40</v>
      </c>
      <c r="G132" s="214">
        <f t="shared" si="2"/>
        <v>39.14240000000018</v>
      </c>
      <c r="H132" s="73"/>
      <c r="I132" s="75">
        <f>G132*F132</f>
        <v>1565.6960000000072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2235200.0959999715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309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3">
        <v>611127627</v>
      </c>
      <c r="D138" s="190">
        <v>3021.7552</v>
      </c>
      <c r="E138" s="190">
        <v>3022.6008</v>
      </c>
      <c r="F138" s="60">
        <v>40</v>
      </c>
      <c r="G138" s="142">
        <f>E138-D138</f>
        <v>0.845600000000104</v>
      </c>
      <c r="H138" s="60"/>
      <c r="I138" s="60">
        <f>ROUND(F138*G138+H138,0)</f>
        <v>34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>
      <c r="A140" s="48" t="s">
        <v>149</v>
      </c>
      <c r="B140" s="65"/>
      <c r="C140" s="106">
        <v>810120245</v>
      </c>
      <c r="D140" s="190">
        <v>1464.5475</v>
      </c>
      <c r="E140" s="190">
        <v>1468.9955</v>
      </c>
      <c r="F140" s="60">
        <v>3600</v>
      </c>
      <c r="G140" s="142">
        <f aca="true" t="shared" si="3" ref="G140:G145">E140-D140</f>
        <v>4.448000000000093</v>
      </c>
      <c r="H140" s="60"/>
      <c r="I140" s="60">
        <f aca="true" t="shared" si="4" ref="I140:I145">ROUND(F140*G140+H140,0)</f>
        <v>16013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4535.9284</v>
      </c>
      <c r="E142" s="121">
        <v>4556.1431</v>
      </c>
      <c r="F142" s="60">
        <v>3600</v>
      </c>
      <c r="G142" s="143">
        <f t="shared" si="3"/>
        <v>20.214700000000448</v>
      </c>
      <c r="H142" s="44"/>
      <c r="I142" s="60">
        <f t="shared" si="4"/>
        <v>72773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>
      <c r="A145" s="195"/>
      <c r="B145" s="74" t="s">
        <v>115</v>
      </c>
      <c r="C145" s="193">
        <v>611127492</v>
      </c>
      <c r="D145" s="190">
        <v>6774.0056</v>
      </c>
      <c r="E145" s="190">
        <v>6838.6524</v>
      </c>
      <c r="F145" s="60">
        <v>20</v>
      </c>
      <c r="G145" s="142">
        <f t="shared" si="3"/>
        <v>64.64679999999953</v>
      </c>
      <c r="H145" s="60"/>
      <c r="I145" s="60">
        <f t="shared" si="4"/>
        <v>1293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>
      <c r="A147" s="196"/>
      <c r="B147" s="70" t="s">
        <v>280</v>
      </c>
      <c r="C147" s="193">
        <v>611127702</v>
      </c>
      <c r="D147" s="190">
        <v>7640.1608</v>
      </c>
      <c r="E147" s="190">
        <v>7690.6744</v>
      </c>
      <c r="F147" s="60">
        <v>60</v>
      </c>
      <c r="G147" s="142">
        <f>E147-D147</f>
        <v>50.513600000000224</v>
      </c>
      <c r="H147" s="44"/>
      <c r="I147" s="60">
        <f>ROUND(F147*G147+H147,0)</f>
        <v>3031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281</v>
      </c>
      <c r="C148" s="193">
        <v>611127555</v>
      </c>
      <c r="D148" s="190">
        <v>3514.0124</v>
      </c>
      <c r="E148" s="190">
        <v>3586.7548</v>
      </c>
      <c r="F148" s="60">
        <v>60</v>
      </c>
      <c r="G148" s="142">
        <f>E148-D148</f>
        <v>72.74240000000009</v>
      </c>
      <c r="H148" s="44"/>
      <c r="I148" s="60">
        <f>ROUND(F148*G148+H148,0)</f>
        <v>4365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>
      <c r="A150" s="196"/>
      <c r="B150" s="74"/>
      <c r="C150" s="193">
        <v>1110171163</v>
      </c>
      <c r="D150" s="121">
        <v>790.65</v>
      </c>
      <c r="E150" s="121">
        <v>796.682</v>
      </c>
      <c r="F150" s="60">
        <v>60</v>
      </c>
      <c r="G150" s="142">
        <f>E150-D150</f>
        <v>6.032000000000039</v>
      </c>
      <c r="H150" s="44"/>
      <c r="I150" s="60">
        <f>ROUND(F150*G150+H150,0)</f>
        <v>362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3">
        <v>1110171170</v>
      </c>
      <c r="D153" s="190">
        <v>280.7104</v>
      </c>
      <c r="E153" s="190">
        <v>282.9064</v>
      </c>
      <c r="F153" s="60">
        <v>40</v>
      </c>
      <c r="G153" s="142">
        <f>E153-D153</f>
        <v>2.1960000000000264</v>
      </c>
      <c r="H153" s="60"/>
      <c r="I153" s="60">
        <f>ROUND(F153*G153+H153,0)</f>
        <v>88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234</v>
      </c>
      <c r="C156" s="193">
        <v>611126404</v>
      </c>
      <c r="D156" s="190">
        <v>1026.7235</v>
      </c>
      <c r="E156" s="190">
        <v>1040.0546</v>
      </c>
      <c r="F156" s="60">
        <v>1800</v>
      </c>
      <c r="G156" s="142">
        <f>E156-D156</f>
        <v>13.331099999999878</v>
      </c>
      <c r="H156" s="60"/>
      <c r="I156" s="60">
        <f>ROUND(F156*G156+H156,0)</f>
        <v>23996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235</v>
      </c>
      <c r="B158" s="48" t="s">
        <v>247</v>
      </c>
      <c r="C158" s="193">
        <v>611127724</v>
      </c>
      <c r="D158" s="190">
        <v>914.9728</v>
      </c>
      <c r="E158" s="190">
        <v>941.98</v>
      </c>
      <c r="F158" s="60">
        <v>30</v>
      </c>
      <c r="G158" s="142">
        <f>E158-D158</f>
        <v>27.00720000000001</v>
      </c>
      <c r="H158" s="60"/>
      <c r="I158" s="60">
        <f>ROUND(F158*G158+H158,0)</f>
        <v>810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4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</row>
    <row r="160" spans="1:54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122765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2192395.003999992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2192395.003999992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1" spans="1:4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9" spans="1:9" ht="12.75">
      <c r="A219" s="48"/>
      <c r="B219" s="73"/>
      <c r="C219" s="48"/>
      <c r="D219" s="116"/>
      <c r="E219" s="117"/>
      <c r="F219" s="48"/>
      <c r="G219" s="48"/>
      <c r="H219" s="48"/>
      <c r="I219" s="48"/>
    </row>
    <row r="220" spans="1:9" ht="12.75">
      <c r="A220" s="74"/>
      <c r="B220" s="74"/>
      <c r="C220" s="74"/>
      <c r="D220" s="48"/>
      <c r="E220" s="50"/>
      <c r="F220" s="74"/>
      <c r="G220" s="74"/>
      <c r="H220" s="74"/>
      <c r="I220" s="74"/>
    </row>
    <row r="221" spans="1:9" ht="12.75">
      <c r="A221" s="49"/>
      <c r="B221" s="49"/>
      <c r="C221" s="49"/>
      <c r="D221" s="49"/>
      <c r="E221" s="46"/>
      <c r="F221" s="49"/>
      <c r="G221" s="49"/>
      <c r="H221" s="49"/>
      <c r="I221" s="49"/>
    </row>
    <row r="222" spans="1:9" ht="12.75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t="12.75">
      <c r="A223" s="46"/>
      <c r="B223" s="53"/>
      <c r="C223" s="208"/>
      <c r="D223" s="208"/>
      <c r="E223" s="53"/>
      <c r="F223" s="53"/>
      <c r="G223" s="53"/>
      <c r="H223" s="53"/>
      <c r="I223" s="54"/>
    </row>
    <row r="224" spans="1:9" ht="12.75">
      <c r="A224" s="44"/>
      <c r="B224" s="45"/>
      <c r="C224" s="55"/>
      <c r="D224" s="55"/>
      <c r="E224" s="55"/>
      <c r="F224" s="55"/>
      <c r="G224" s="55"/>
      <c r="H224" s="55"/>
      <c r="I224" s="56"/>
    </row>
    <row r="225" spans="1:9" ht="12.75">
      <c r="A225" s="73"/>
      <c r="B225" s="48"/>
      <c r="C225" s="90"/>
      <c r="D225" s="121"/>
      <c r="E225" s="121"/>
      <c r="F225" s="60"/>
      <c r="G225" s="142"/>
      <c r="H225" s="44"/>
      <c r="I225" s="60"/>
    </row>
    <row r="226" spans="1:9" ht="12.75">
      <c r="A226" s="49"/>
      <c r="B226" s="46"/>
      <c r="C226" s="106"/>
      <c r="D226" s="121"/>
      <c r="E226" s="121"/>
      <c r="F226" s="60"/>
      <c r="G226" s="142"/>
      <c r="H226" s="44"/>
      <c r="I226" s="60"/>
    </row>
    <row r="227" spans="1:9" ht="12.75">
      <c r="A227" s="45"/>
      <c r="B227" s="55"/>
      <c r="C227" s="53"/>
      <c r="D227" s="55"/>
      <c r="E227" s="55"/>
      <c r="F227" s="107"/>
      <c r="G227" s="55"/>
      <c r="H227" s="56"/>
      <c r="I227" s="60"/>
    </row>
    <row r="228" spans="1:9" ht="12.75">
      <c r="A228" s="44"/>
      <c r="B228" s="45"/>
      <c r="C228" s="55"/>
      <c r="D228" s="55"/>
      <c r="E228" s="55"/>
      <c r="F228" s="55"/>
      <c r="G228" s="55"/>
      <c r="H228" s="55"/>
      <c r="I228" s="56"/>
    </row>
    <row r="229" spans="1:9" ht="12.75">
      <c r="A229" s="44"/>
      <c r="B229" s="44"/>
      <c r="C229" s="106"/>
      <c r="D229" s="121"/>
      <c r="E229" s="121"/>
      <c r="F229" s="60"/>
      <c r="G229" s="142"/>
      <c r="H229" s="44"/>
      <c r="I229" s="60"/>
    </row>
    <row r="230" spans="1:9" ht="12.75">
      <c r="A230" s="44"/>
      <c r="B230" s="55"/>
      <c r="C230" s="53"/>
      <c r="D230" s="55"/>
      <c r="E230" s="55"/>
      <c r="F230" s="107"/>
      <c r="G230" s="55"/>
      <c r="H230" s="56"/>
      <c r="I230" s="60"/>
    </row>
    <row r="231" spans="1:9" ht="12.75">
      <c r="A231" s="44"/>
      <c r="B231" s="45"/>
      <c r="C231" s="55"/>
      <c r="D231" s="55"/>
      <c r="E231" s="55"/>
      <c r="F231" s="55"/>
      <c r="G231" s="55"/>
      <c r="H231" s="56"/>
      <c r="I231" s="170"/>
    </row>
    <row r="232" spans="1:9" ht="12.75">
      <c r="A232" s="45"/>
      <c r="B232" s="45"/>
      <c r="C232" s="218"/>
      <c r="D232" s="219"/>
      <c r="E232" s="219"/>
      <c r="F232" s="220"/>
      <c r="G232" s="221"/>
      <c r="H232" s="56"/>
      <c r="I232" s="170"/>
    </row>
    <row r="233" spans="1:9" ht="12.75">
      <c r="A233" s="44"/>
      <c r="B233" s="45"/>
      <c r="C233" s="55"/>
      <c r="D233" s="55"/>
      <c r="E233" s="55"/>
      <c r="F233" s="55"/>
      <c r="G233" s="55"/>
      <c r="H233" s="55"/>
      <c r="I233" s="56"/>
    </row>
    <row r="234" spans="1:9" ht="12.75">
      <c r="A234" s="48"/>
      <c r="B234" s="48"/>
      <c r="C234" s="90"/>
      <c r="D234" s="73"/>
      <c r="E234" s="73"/>
      <c r="F234" s="75"/>
      <c r="G234" s="73"/>
      <c r="H234" s="73"/>
      <c r="I234" s="73"/>
    </row>
    <row r="235" spans="1:9" ht="12.75">
      <c r="A235" s="49"/>
      <c r="B235" s="49"/>
      <c r="C235" s="91"/>
      <c r="D235" s="211"/>
      <c r="E235" s="211"/>
      <c r="F235" s="68"/>
      <c r="G235" s="212"/>
      <c r="H235" s="68"/>
      <c r="I235" s="68"/>
    </row>
    <row r="236" spans="1:9" ht="12.75">
      <c r="A236" s="48"/>
      <c r="B236" s="48"/>
      <c r="C236" s="90"/>
      <c r="D236" s="213"/>
      <c r="E236" s="213"/>
      <c r="F236" s="75"/>
      <c r="G236" s="214"/>
      <c r="H236" s="73"/>
      <c r="I236" s="75"/>
    </row>
    <row r="237" spans="1:9" ht="12.75">
      <c r="A237" s="49"/>
      <c r="B237" s="49"/>
      <c r="C237" s="71"/>
      <c r="D237" s="119"/>
      <c r="E237" s="119"/>
      <c r="F237" s="68"/>
      <c r="G237" s="118"/>
      <c r="H237" s="71"/>
      <c r="I237" s="68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T220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0.875" style="0" customWidth="1"/>
    <col min="6" max="6" width="9.375" style="0" bestFit="1" customWidth="1"/>
    <col min="7" max="7" width="9.25390625" style="0" customWidth="1"/>
    <col min="8" max="8" width="8.87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8.625" style="0" customWidth="1"/>
    <col min="16" max="16" width="9.625" style="0" customWidth="1"/>
    <col min="17" max="17" width="12.625" style="0" customWidth="1"/>
    <col min="18" max="18" width="12.875" style="0" customWidth="1"/>
    <col min="19" max="19" width="6.625" style="0" customWidth="1"/>
    <col min="21" max="21" width="12.625" style="0" customWidth="1"/>
    <col min="22" max="22" width="20.375" style="0" customWidth="1"/>
    <col min="23" max="23" width="16.75390625" style="0" customWidth="1"/>
    <col min="24" max="24" width="15.875" style="0" customWidth="1"/>
    <col min="25" max="25" width="13.75390625" style="0" customWidth="1"/>
    <col min="26" max="26" width="13.125" style="0" customWidth="1"/>
    <col min="27" max="27" width="14.75390625" style="0" customWidth="1"/>
    <col min="28" max="28" width="6.75390625" style="0" customWidth="1"/>
    <col min="31" max="31" width="26.875" style="0" customWidth="1"/>
    <col min="32" max="32" width="15.25390625" style="0" customWidth="1"/>
    <col min="33" max="33" width="13.875" style="0" customWidth="1"/>
    <col min="34" max="34" width="13.625" style="0" customWidth="1"/>
    <col min="35" max="35" width="13.00390625" style="0" customWidth="1"/>
    <col min="36" max="36" width="13.625" style="0" customWidth="1"/>
    <col min="37" max="37" width="7.00390625" style="0" customWidth="1"/>
    <col min="40" max="40" width="23.125" style="0" customWidth="1"/>
    <col min="41" max="41" width="13.00390625" style="0" customWidth="1"/>
    <col min="42" max="42" width="13.875" style="0" customWidth="1"/>
    <col min="43" max="43" width="13.625" style="0" customWidth="1"/>
    <col min="44" max="44" width="13.875" style="0" customWidth="1"/>
    <col min="45" max="45" width="15.00390625" style="0" customWidth="1"/>
    <col min="51" max="51" width="26.75390625" style="0" customWidth="1"/>
    <col min="52" max="52" width="14.875" style="0" customWidth="1"/>
    <col min="53" max="53" width="14.75390625" style="0" customWidth="1"/>
    <col min="54" max="54" width="16.375" style="0" customWidth="1"/>
    <col min="69" max="69" width="9.00390625" style="0" customWidth="1"/>
    <col min="71" max="71" width="7.375" style="0" customWidth="1"/>
    <col min="72" max="72" width="11.125" style="0" customWidth="1"/>
    <col min="78" max="78" width="8.00390625" style="0" customWidth="1"/>
    <col min="81" max="81" width="11.625" style="0" customWidth="1"/>
    <col min="87" max="87" width="12.75390625" style="0" customWidth="1"/>
    <col min="88" max="88" width="10.625" style="0" customWidth="1"/>
    <col min="89" max="89" width="5.125" style="0" hidden="1" customWidth="1"/>
    <col min="90" max="90" width="12.125" style="0" customWidth="1"/>
  </cols>
  <sheetData>
    <row r="1" spans="1:98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12.75" customHeight="1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8" ht="12.75" customHeight="1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14</v>
      </c>
      <c r="AZ4" s="144" t="s">
        <v>306</v>
      </c>
      <c r="BA4" s="47"/>
      <c r="BB4" s="4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2.75" customHeight="1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12.75" customHeight="1">
      <c r="A6" s="47"/>
      <c r="B6" s="47"/>
      <c r="C6" s="47"/>
      <c r="D6" s="167" t="s">
        <v>343</v>
      </c>
      <c r="E6" s="167"/>
      <c r="F6" s="47"/>
      <c r="G6" s="47"/>
      <c r="H6" s="47"/>
      <c r="I6" s="47"/>
      <c r="J6" s="47"/>
      <c r="K6" s="47"/>
      <c r="L6" s="47"/>
      <c r="M6" s="167" t="s">
        <v>343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12.75" customHeight="1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12.75" customHeight="1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10831947.800000047</v>
      </c>
      <c r="BA8" s="168"/>
      <c r="BB8" s="169">
        <f>BB9+BB14</f>
        <v>19513849.999985974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5078044</v>
      </c>
      <c r="BA9" s="171">
        <f>(BB11+BB12)/AZ9</f>
        <v>3.8424384448000004</v>
      </c>
      <c r="BB9" s="169">
        <f>BB10+BB11+BB12+BB13</f>
        <v>19512071.489985973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344</v>
      </c>
      <c r="Z10" s="47"/>
      <c r="AA10" s="47"/>
      <c r="AB10" s="47"/>
      <c r="AC10" s="47"/>
      <c r="AD10" s="47"/>
      <c r="AE10" s="47"/>
      <c r="AF10" s="47"/>
      <c r="AG10" s="47"/>
      <c r="AH10" s="167" t="s">
        <v>344</v>
      </c>
      <c r="AI10" s="47"/>
      <c r="AJ10" s="47"/>
      <c r="AK10" s="47"/>
      <c r="AL10" s="47"/>
      <c r="AM10" s="47"/>
      <c r="AN10" s="47"/>
      <c r="AO10" s="47"/>
      <c r="AP10" s="47"/>
      <c r="AQ10" s="167" t="s">
        <v>344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5740</v>
      </c>
      <c r="BA11" s="232">
        <v>3.8424384448</v>
      </c>
      <c r="BB11" s="174">
        <f>AZ11*BA11</f>
        <v>22055.596673152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5072304</v>
      </c>
      <c r="BA12" s="232">
        <v>3.8424384448</v>
      </c>
      <c r="BB12" s="174">
        <f>AZ12*BA12</f>
        <v>19490015.89331282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5507420</v>
      </c>
      <c r="X14" s="60">
        <f>SUM(X15:X26)</f>
        <v>4739234</v>
      </c>
      <c r="Y14" s="60">
        <f>SUM(Y15:Y27)</f>
        <v>0</v>
      </c>
      <c r="Z14" s="60">
        <f>SUM(Z15:Z26)</f>
        <v>768186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176936</v>
      </c>
      <c r="AG14" s="60">
        <f>SUM(AG16:AG22)</f>
        <v>168707</v>
      </c>
      <c r="AH14" s="60">
        <f>SUM(AH16:AH22)</f>
        <v>0</v>
      </c>
      <c r="AI14" s="60">
        <f>SUM(AI16:AI22)</f>
        <v>8229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69783</v>
      </c>
      <c r="AP14" s="75">
        <f>SUM(AP16:AP17)</f>
        <v>0</v>
      </c>
      <c r="AQ14" s="75">
        <f>SUM(AQ16:AQ17)</f>
        <v>0</v>
      </c>
      <c r="AR14" s="75">
        <f>ROUND(SUM(AR16:AR20),0)</f>
        <v>69783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501</v>
      </c>
      <c r="BA14" s="176"/>
      <c r="BB14" s="174">
        <f>SUM(BB15:BB21)</f>
        <v>1778.5100000000002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3079251</v>
      </c>
      <c r="X15" s="88">
        <f>ROUND(I20,0)</f>
        <v>3079251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12.75">
      <c r="A16" s="73">
        <v>1</v>
      </c>
      <c r="B16" s="48" t="s">
        <v>147</v>
      </c>
      <c r="C16" s="90">
        <v>804152757</v>
      </c>
      <c r="D16" s="121">
        <v>6850.2123</v>
      </c>
      <c r="E16" s="121">
        <v>6934.3984</v>
      </c>
      <c r="F16" s="60">
        <v>36000</v>
      </c>
      <c r="G16" s="142">
        <f>E16-D16</f>
        <v>84.1860999999999</v>
      </c>
      <c r="H16" s="44"/>
      <c r="I16" s="60">
        <f>ROUND((F16*G16+H16),0)</f>
        <v>3030700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161357</v>
      </c>
      <c r="X16" s="81">
        <f>ROUND(I27,0)</f>
        <v>161357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168707</v>
      </c>
      <c r="AG16" s="67">
        <v>168707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206</v>
      </c>
      <c r="AP16" s="70">
        <v>0</v>
      </c>
      <c r="AQ16" s="70">
        <v>0</v>
      </c>
      <c r="AR16" s="67">
        <v>206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12.75">
      <c r="A17" s="49"/>
      <c r="B17" s="46" t="s">
        <v>148</v>
      </c>
      <c r="C17" s="106">
        <v>109054169</v>
      </c>
      <c r="D17" s="121">
        <v>10261.5338</v>
      </c>
      <c r="E17" s="121">
        <v>10390.3456</v>
      </c>
      <c r="F17" s="60">
        <v>36000</v>
      </c>
      <c r="G17" s="142">
        <f>E17-D17</f>
        <v>128.8118000000013</v>
      </c>
      <c r="H17" s="44"/>
      <c r="I17" s="60">
        <f>F17*G17+H17</f>
        <v>4637224.800000047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229652</v>
      </c>
      <c r="X17" s="81">
        <f>ROUND(I29,0)</f>
        <v>229652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3458</v>
      </c>
      <c r="AG17" s="70">
        <v>0</v>
      </c>
      <c r="AH17" s="70">
        <v>0</v>
      </c>
      <c r="AI17" s="67">
        <v>3458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5557</v>
      </c>
      <c r="AP17" s="70">
        <v>0</v>
      </c>
      <c r="AQ17" s="70">
        <v>0</v>
      </c>
      <c r="AR17" s="67">
        <v>5557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300</v>
      </c>
      <c r="BA17" s="179">
        <v>3.81</v>
      </c>
      <c r="BB17" s="174">
        <f>AZ17*BA17</f>
        <v>1143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7746957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230320</v>
      </c>
      <c r="X18" s="81">
        <f>ROUND(I31,0)</f>
        <v>230320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4771</v>
      </c>
      <c r="AG18" s="71">
        <v>0</v>
      </c>
      <c r="AH18" s="71">
        <v>0</v>
      </c>
      <c r="AI18" s="68">
        <v>4771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44685</v>
      </c>
      <c r="AP18" s="70">
        <v>0</v>
      </c>
      <c r="AQ18" s="70">
        <v>0</v>
      </c>
      <c r="AR18" s="67">
        <v>44685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20</v>
      </c>
      <c r="BA18" s="179">
        <v>1.82</v>
      </c>
      <c r="BB18" s="174">
        <f>AZ18*BA18</f>
        <v>36.4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8306</v>
      </c>
      <c r="N19" s="124">
        <v>8487</v>
      </c>
      <c r="O19" s="73">
        <v>1</v>
      </c>
      <c r="P19" s="148">
        <f>N19-M19</f>
        <v>181</v>
      </c>
      <c r="Q19" s="149"/>
      <c r="R19" s="75">
        <f>O19*P19+Q19</f>
        <v>181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658</v>
      </c>
      <c r="AP19" s="67">
        <v>0</v>
      </c>
      <c r="AQ19" s="70">
        <v>0</v>
      </c>
      <c r="AR19" s="67">
        <v>658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181</v>
      </c>
      <c r="BA19" s="179">
        <v>3.31</v>
      </c>
      <c r="BB19" s="174">
        <f>AZ19*BA19</f>
        <v>599.11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12.75">
      <c r="A20" s="44" t="s">
        <v>113</v>
      </c>
      <c r="B20" s="44" t="s">
        <v>114</v>
      </c>
      <c r="C20" s="106">
        <v>109053225</v>
      </c>
      <c r="D20" s="121">
        <v>22045.3789</v>
      </c>
      <c r="E20" s="121">
        <v>22192.0099</v>
      </c>
      <c r="F20" s="60">
        <v>21000</v>
      </c>
      <c r="G20" s="142">
        <f>E20-D20</f>
        <v>146.63100000000122</v>
      </c>
      <c r="H20" s="44"/>
      <c r="I20" s="60">
        <f>ROUND((F20*G20+H20),0)</f>
        <v>3079251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452391</v>
      </c>
      <c r="X20" s="81">
        <f>ROUND(I35,0)</f>
        <v>452391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18677</v>
      </c>
      <c r="AP20" s="68"/>
      <c r="AQ20" s="71"/>
      <c r="AR20" s="68">
        <v>18677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698</v>
      </c>
      <c r="N21" s="223">
        <v>713</v>
      </c>
      <c r="O21" s="57">
        <v>20</v>
      </c>
      <c r="P21" s="222">
        <f>N21-M21</f>
        <v>15</v>
      </c>
      <c r="Q21" s="151"/>
      <c r="R21" s="60">
        <f>O21*P21+Q21</f>
        <v>300</v>
      </c>
      <c r="S21" s="61" t="s">
        <v>67</v>
      </c>
      <c r="T21" s="63" t="s">
        <v>35</v>
      </c>
      <c r="U21" s="64"/>
      <c r="V21" s="64"/>
      <c r="W21" s="67">
        <f t="shared" si="0"/>
        <v>154728</v>
      </c>
      <c r="X21" s="81">
        <f>ROUND(I37,0)</f>
        <v>154728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170">
        <v>79032</v>
      </c>
      <c r="J22" s="49"/>
      <c r="K22" s="49" t="s">
        <v>179</v>
      </c>
      <c r="L22" s="224">
        <v>122848480</v>
      </c>
      <c r="M22" s="223">
        <v>202</v>
      </c>
      <c r="N22" s="223">
        <v>203</v>
      </c>
      <c r="O22" s="57">
        <v>20</v>
      </c>
      <c r="P22" s="222">
        <f>N22-M22</f>
        <v>1</v>
      </c>
      <c r="Q22" s="151"/>
      <c r="R22" s="60">
        <f>O22*P22+Q22</f>
        <v>20</v>
      </c>
      <c r="S22" s="61" t="s">
        <v>68</v>
      </c>
      <c r="T22" s="63" t="s">
        <v>36</v>
      </c>
      <c r="U22" s="64"/>
      <c r="V22" s="64"/>
      <c r="W22" s="67">
        <f t="shared" si="0"/>
        <v>431535</v>
      </c>
      <c r="X22" s="81">
        <f>ROUND(I39,0)</f>
        <v>431535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501</v>
      </c>
      <c r="S23" s="61" t="s">
        <v>69</v>
      </c>
      <c r="T23" s="63" t="s">
        <v>37</v>
      </c>
      <c r="U23" s="64"/>
      <c r="V23" s="64"/>
      <c r="W23" s="67">
        <f t="shared" si="0"/>
        <v>565143</v>
      </c>
      <c r="X23" s="81">
        <v>0</v>
      </c>
      <c r="Y23" s="70">
        <v>0</v>
      </c>
      <c r="Z23" s="67">
        <f>I26</f>
        <v>565143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31433</v>
      </c>
      <c r="X24" s="81">
        <v>0</v>
      </c>
      <c r="Y24" s="70">
        <v>0</v>
      </c>
      <c r="Z24" s="67">
        <f>I41</f>
        <v>31433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156675</v>
      </c>
      <c r="X25" s="81">
        <v>0</v>
      </c>
      <c r="Y25" s="70">
        <v>0</v>
      </c>
      <c r="Z25" s="67">
        <f>I43</f>
        <v>156675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12.75">
      <c r="A26" s="49"/>
      <c r="B26" s="49" t="s">
        <v>120</v>
      </c>
      <c r="C26" s="91">
        <v>109056121</v>
      </c>
      <c r="D26" s="211">
        <v>24109.1835</v>
      </c>
      <c r="E26" s="211">
        <v>24226.9217</v>
      </c>
      <c r="F26" s="68">
        <v>4800</v>
      </c>
      <c r="G26" s="212">
        <f aca="true" t="shared" si="1" ref="G26:G43">E26-D26</f>
        <v>117.73819999999978</v>
      </c>
      <c r="H26" s="68"/>
      <c r="I26" s="68">
        <f>ROUND(F26*G26+H26,0)</f>
        <v>565143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14935</v>
      </c>
      <c r="X26" s="82">
        <v>0</v>
      </c>
      <c r="Y26" s="71">
        <v>0</v>
      </c>
      <c r="Z26" s="68">
        <f>I45+I46</f>
        <v>14935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4907.941</v>
      </c>
      <c r="BA26" s="169">
        <v>17.2</v>
      </c>
      <c r="BB26" s="174">
        <f>AZ26*BA26</f>
        <v>84416.58519999999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2.75">
      <c r="A27" s="48" t="s">
        <v>121</v>
      </c>
      <c r="B27" s="48" t="s">
        <v>133</v>
      </c>
      <c r="C27" s="90">
        <v>623125232</v>
      </c>
      <c r="D27" s="213">
        <v>10918.7871</v>
      </c>
      <c r="E27" s="213">
        <v>11008.4298</v>
      </c>
      <c r="F27" s="75">
        <v>1800</v>
      </c>
      <c r="G27" s="214">
        <f t="shared" si="1"/>
        <v>89.64270000000033</v>
      </c>
      <c r="H27" s="73"/>
      <c r="I27" s="75">
        <f>ROUND(G27*F27,0)</f>
        <v>161357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846.198</v>
      </c>
      <c r="BA28" s="169">
        <v>17.2</v>
      </c>
      <c r="BB28" s="174">
        <f>AZ28*BA28</f>
        <v>14554.605599999999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12.75">
      <c r="A29" s="48" t="s">
        <v>123</v>
      </c>
      <c r="B29" s="48" t="s">
        <v>134</v>
      </c>
      <c r="C29" s="90">
        <v>623125667</v>
      </c>
      <c r="D29" s="213">
        <v>13897.4911</v>
      </c>
      <c r="E29" s="213">
        <v>14025.0757</v>
      </c>
      <c r="F29" s="75">
        <v>1800</v>
      </c>
      <c r="G29" s="214">
        <f t="shared" si="1"/>
        <v>127.58460000000014</v>
      </c>
      <c r="H29" s="73"/>
      <c r="I29" s="75">
        <f>ROUND(G29*F29,0)</f>
        <v>229652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12.75">
      <c r="A31" s="48" t="s">
        <v>124</v>
      </c>
      <c r="B31" s="48" t="s">
        <v>135</v>
      </c>
      <c r="C31" s="90">
        <v>623126370</v>
      </c>
      <c r="D31" s="213">
        <v>4017.1652</v>
      </c>
      <c r="E31" s="213">
        <v>4065.1485</v>
      </c>
      <c r="F31" s="75">
        <v>4800</v>
      </c>
      <c r="G31" s="214">
        <f t="shared" si="1"/>
        <v>47.98329999999987</v>
      </c>
      <c r="H31" s="73"/>
      <c r="I31" s="75">
        <f>ROUND(G31*F31,0)</f>
        <v>230320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12.75">
      <c r="A33" s="48" t="s">
        <v>125</v>
      </c>
      <c r="B33" s="48" t="s">
        <v>136</v>
      </c>
      <c r="C33" s="90">
        <v>623125137</v>
      </c>
      <c r="D33" s="213">
        <v>2202.7303</v>
      </c>
      <c r="E33" s="213">
        <v>2202.7303</v>
      </c>
      <c r="F33" s="75">
        <v>4800</v>
      </c>
      <c r="G33" s="214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12.75">
      <c r="A35" s="48" t="s">
        <v>126</v>
      </c>
      <c r="B35" s="48" t="s">
        <v>137</v>
      </c>
      <c r="C35" s="90">
        <v>623125142</v>
      </c>
      <c r="D35" s="213">
        <v>18768.5629</v>
      </c>
      <c r="E35" s="213">
        <v>18957.059</v>
      </c>
      <c r="F35" s="75">
        <v>2400</v>
      </c>
      <c r="G35" s="214">
        <f t="shared" si="1"/>
        <v>188.4961000000003</v>
      </c>
      <c r="H35" s="73"/>
      <c r="I35" s="75">
        <f>ROUND(G35*F35,0)</f>
        <v>452391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</row>
    <row r="37" spans="1:98" ht="12.75">
      <c r="A37" s="48" t="s">
        <v>127</v>
      </c>
      <c r="B37" s="48" t="s">
        <v>138</v>
      </c>
      <c r="C37" s="90">
        <v>623125205</v>
      </c>
      <c r="D37" s="213">
        <v>7396.0996</v>
      </c>
      <c r="E37" s="213">
        <v>7482.0594</v>
      </c>
      <c r="F37" s="75">
        <v>1800</v>
      </c>
      <c r="G37" s="214">
        <f t="shared" si="1"/>
        <v>85.95980000000054</v>
      </c>
      <c r="H37" s="73"/>
      <c r="I37" s="75">
        <f>ROUND(G37*F37,0)</f>
        <v>154728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</row>
    <row r="38" spans="1:98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</row>
    <row r="39" spans="1:98" ht="12.75" customHeight="1">
      <c r="A39" s="48" t="s">
        <v>128</v>
      </c>
      <c r="B39" s="48" t="s">
        <v>139</v>
      </c>
      <c r="C39" s="90">
        <v>623123704</v>
      </c>
      <c r="D39" s="213">
        <v>14126.4031</v>
      </c>
      <c r="E39" s="213">
        <v>14366.1449</v>
      </c>
      <c r="F39" s="75">
        <v>1800</v>
      </c>
      <c r="G39" s="214">
        <f t="shared" si="1"/>
        <v>239.74179999999978</v>
      </c>
      <c r="H39" s="73"/>
      <c r="I39" s="75">
        <f>ROUND(G39*F39,0)</f>
        <v>431535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</row>
    <row r="40" spans="1:98" ht="12.75" customHeight="1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</row>
    <row r="41" spans="1:98" ht="12.75" customHeight="1">
      <c r="A41" s="48" t="s">
        <v>129</v>
      </c>
      <c r="B41" s="48" t="s">
        <v>140</v>
      </c>
      <c r="C41" s="90">
        <v>623125794</v>
      </c>
      <c r="D41" s="213">
        <v>563.245</v>
      </c>
      <c r="E41" s="213">
        <v>580.7076</v>
      </c>
      <c r="F41" s="75">
        <v>1800</v>
      </c>
      <c r="G41" s="214">
        <f t="shared" si="1"/>
        <v>17.462599999999952</v>
      </c>
      <c r="H41" s="73"/>
      <c r="I41" s="75">
        <f>ROUND(G41*F41,0)</f>
        <v>31433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1:98" ht="12.75" customHeight="1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1:98" ht="12.75">
      <c r="A43" s="48" t="s">
        <v>130</v>
      </c>
      <c r="B43" s="48" t="s">
        <v>141</v>
      </c>
      <c r="C43" s="90">
        <v>623125736</v>
      </c>
      <c r="D43" s="213">
        <v>7156.3307</v>
      </c>
      <c r="E43" s="213">
        <v>7286.8928</v>
      </c>
      <c r="F43" s="75">
        <v>1200</v>
      </c>
      <c r="G43" s="214">
        <f t="shared" si="1"/>
        <v>130.5620999999992</v>
      </c>
      <c r="H43" s="73"/>
      <c r="I43" s="75">
        <f>ROUND(G43*F43,0)</f>
        <v>156675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1:98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1:98" ht="12.75">
      <c r="A45" s="48" t="s">
        <v>131</v>
      </c>
      <c r="B45" s="50" t="s">
        <v>132</v>
      </c>
      <c r="C45" s="90">
        <v>1110171156</v>
      </c>
      <c r="D45" s="213">
        <v>23916.4256</v>
      </c>
      <c r="E45" s="213">
        <v>24289.792</v>
      </c>
      <c r="F45" s="75">
        <v>40</v>
      </c>
      <c r="G45" s="214">
        <f>E45-D45</f>
        <v>373.3664000000026</v>
      </c>
      <c r="H45" s="73"/>
      <c r="I45" s="75">
        <f>ROUND(G45*F45,0)</f>
        <v>14935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1:98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1:98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5507420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</row>
    <row r="48" spans="1:98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</row>
    <row r="49" spans="1:98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</row>
    <row r="50" spans="1:98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</row>
    <row r="51" spans="1:98" ht="12.75">
      <c r="A51" s="63"/>
      <c r="B51" s="74"/>
      <c r="C51" s="193">
        <v>611127627</v>
      </c>
      <c r="D51" s="190">
        <v>7633.4732</v>
      </c>
      <c r="E51" s="190">
        <v>7719.9888</v>
      </c>
      <c r="F51" s="60">
        <v>40</v>
      </c>
      <c r="G51" s="142">
        <f>E51-D51</f>
        <v>86.51559999999972</v>
      </c>
      <c r="H51" s="60"/>
      <c r="I51" s="60">
        <f>ROUND(F51*G51+H51,0)</f>
        <v>3461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</row>
    <row r="52" spans="1:98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</row>
    <row r="53" spans="1:98" ht="12.75">
      <c r="A53" s="48" t="s">
        <v>149</v>
      </c>
      <c r="B53" s="65"/>
      <c r="C53" s="106">
        <v>810120245</v>
      </c>
      <c r="D53" s="190">
        <v>4193.1262</v>
      </c>
      <c r="E53" s="190">
        <v>4197.6457</v>
      </c>
      <c r="F53" s="60">
        <v>3600</v>
      </c>
      <c r="G53" s="142">
        <f>E53-D53</f>
        <v>4.519500000000335</v>
      </c>
      <c r="H53" s="60"/>
      <c r="I53" s="60">
        <f>ROUND(F53*G53+H53,0)</f>
        <v>16270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345</v>
      </c>
      <c r="AU53" s="47"/>
      <c r="AV53" s="47"/>
      <c r="AW53" s="47"/>
      <c r="AX53" s="47"/>
      <c r="AY53" s="47"/>
      <c r="AZ53" s="47"/>
      <c r="BA53" s="47"/>
      <c r="BB53" s="47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1:98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</row>
    <row r="55" spans="1:98" ht="12.75">
      <c r="A55" s="74"/>
      <c r="B55" s="65"/>
      <c r="C55" s="103">
        <v>4050284</v>
      </c>
      <c r="D55" s="121">
        <v>5112.7565</v>
      </c>
      <c r="E55" s="121">
        <v>5155.0479</v>
      </c>
      <c r="F55" s="60">
        <v>3600</v>
      </c>
      <c r="G55" s="143">
        <f>E55-D55</f>
        <v>42.29139999999916</v>
      </c>
      <c r="H55" s="44"/>
      <c r="I55" s="60">
        <f>ROUND(F55*G55+H55,0)</f>
        <v>152249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</row>
    <row r="56" spans="1:98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</row>
    <row r="57" spans="1:98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</row>
    <row r="58" spans="1:98" ht="12.75">
      <c r="A58" s="195"/>
      <c r="B58" s="74" t="s">
        <v>115</v>
      </c>
      <c r="C58" s="193">
        <v>611127492</v>
      </c>
      <c r="D58" s="190">
        <v>26547.7524</v>
      </c>
      <c r="E58" s="190">
        <v>26786.2752</v>
      </c>
      <c r="F58" s="60">
        <v>20</v>
      </c>
      <c r="G58" s="142">
        <f>E58-D58</f>
        <v>238.52279999999882</v>
      </c>
      <c r="H58" s="60"/>
      <c r="I58" s="60">
        <f>ROUND(F58*G58+H58,0)</f>
        <v>4770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3.8424384448000004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</row>
    <row r="59" spans="1:98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</row>
    <row r="60" spans="1:98" ht="12.75">
      <c r="A60" s="196"/>
      <c r="B60" s="70" t="s">
        <v>280</v>
      </c>
      <c r="C60" s="193">
        <v>611127702</v>
      </c>
      <c r="D60" s="190">
        <v>39934.0104</v>
      </c>
      <c r="E60" s="190">
        <v>40238.6868</v>
      </c>
      <c r="F60" s="60">
        <v>60</v>
      </c>
      <c r="G60" s="142">
        <f>E60-D60</f>
        <v>304.6764000000039</v>
      </c>
      <c r="H60" s="44"/>
      <c r="I60" s="60">
        <f>ROUND(F60*G60+H60,0)</f>
        <v>18281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</row>
    <row r="61" spans="1:98" ht="13.5">
      <c r="A61" s="63"/>
      <c r="B61" s="70" t="s">
        <v>281</v>
      </c>
      <c r="C61" s="193">
        <v>611127555</v>
      </c>
      <c r="D61" s="190">
        <v>23680.7536</v>
      </c>
      <c r="E61" s="190">
        <v>24119.6368</v>
      </c>
      <c r="F61" s="60">
        <v>60</v>
      </c>
      <c r="G61" s="142">
        <f>E61-D61</f>
        <v>438.8832000000002</v>
      </c>
      <c r="H61" s="44"/>
      <c r="I61" s="60">
        <f>ROUND(F61*G61+H61,0)</f>
        <v>26333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</row>
    <row r="62" spans="1:98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</row>
    <row r="63" spans="1:98" ht="12.75">
      <c r="A63" s="196"/>
      <c r="B63" s="74"/>
      <c r="C63" s="193">
        <v>1110171163</v>
      </c>
      <c r="D63" s="190">
        <v>1799.0168</v>
      </c>
      <c r="E63" s="190">
        <v>1891.6472</v>
      </c>
      <c r="F63" s="60">
        <v>60</v>
      </c>
      <c r="G63" s="142">
        <f>E63-D63</f>
        <v>92.63040000000001</v>
      </c>
      <c r="H63" s="44"/>
      <c r="I63" s="60">
        <f>ROUND(F63*G63+H63,0)</f>
        <v>5558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</row>
    <row r="64" spans="1:98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</row>
    <row r="65" spans="1:98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</row>
    <row r="66" spans="1:98" ht="12.75">
      <c r="A66" s="63"/>
      <c r="B66" s="74"/>
      <c r="C66" s="193">
        <v>1110171170</v>
      </c>
      <c r="D66" s="190">
        <v>319.4872</v>
      </c>
      <c r="E66" s="190">
        <v>324.6508</v>
      </c>
      <c r="F66" s="60">
        <v>40</v>
      </c>
      <c r="G66" s="142">
        <f>E66-D66</f>
        <v>5.163600000000031</v>
      </c>
      <c r="H66" s="60"/>
      <c r="I66" s="60">
        <f>ROUND(F66*G66+H66,0)</f>
        <v>207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</row>
    <row r="67" spans="1:98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</row>
    <row r="68" spans="1:98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</row>
    <row r="69" spans="1:98" ht="13.5">
      <c r="A69" s="63"/>
      <c r="B69" s="74" t="s">
        <v>283</v>
      </c>
      <c r="C69" s="193">
        <v>611126404</v>
      </c>
      <c r="D69" s="190">
        <v>812.0204</v>
      </c>
      <c r="E69" s="190">
        <v>822.7729</v>
      </c>
      <c r="F69" s="60">
        <v>1800</v>
      </c>
      <c r="G69" s="142">
        <f>E69-D69</f>
        <v>10.752500000000055</v>
      </c>
      <c r="H69" s="60"/>
      <c r="I69" s="60">
        <f>ROUND((F69*G69+H69),0)</f>
        <v>19355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</row>
    <row r="70" spans="1:98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</row>
    <row r="71" spans="1:98" ht="12.75">
      <c r="A71" s="63" t="s">
        <v>235</v>
      </c>
      <c r="B71" s="74" t="s">
        <v>242</v>
      </c>
      <c r="C71" s="193">
        <v>611127724</v>
      </c>
      <c r="D71" s="190">
        <v>2438.196</v>
      </c>
      <c r="E71" s="190">
        <v>2460.1242</v>
      </c>
      <c r="F71" s="60">
        <v>30</v>
      </c>
      <c r="G71" s="142">
        <f>E71-D71</f>
        <v>21.928200000000288</v>
      </c>
      <c r="H71" s="60"/>
      <c r="I71" s="60">
        <f>ROUND(F71*G71+H71,0)</f>
        <v>658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</row>
    <row r="72" spans="1:98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</row>
    <row r="73" spans="1:98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</row>
    <row r="74" spans="1:98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246484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</row>
    <row r="75" spans="1:98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5072304</v>
      </c>
      <c r="J75" s="64"/>
      <c r="K75" s="64">
        <f>I18+I20+I22-I47-I74</f>
        <v>5151336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</row>
    <row r="76" spans="1:98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</row>
    <row r="77" spans="1:98" ht="12.75">
      <c r="A77" s="48" t="s">
        <v>161</v>
      </c>
      <c r="B77" s="48" t="s">
        <v>158</v>
      </c>
      <c r="C77" s="73">
        <v>18705639</v>
      </c>
      <c r="D77" s="124">
        <v>22581</v>
      </c>
      <c r="E77" s="124">
        <v>22729</v>
      </c>
      <c r="F77" s="75">
        <v>30</v>
      </c>
      <c r="G77" s="210">
        <f>E77-D77</f>
        <v>148</v>
      </c>
      <c r="H77" s="48">
        <v>749</v>
      </c>
      <c r="I77" s="75">
        <f>F77*G77+H77</f>
        <v>5189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</row>
    <row r="78" spans="1:98" ht="12.75">
      <c r="A78" s="49"/>
      <c r="B78" s="49" t="s">
        <v>159</v>
      </c>
      <c r="C78" s="71"/>
      <c r="D78" s="49"/>
      <c r="E78" s="49"/>
      <c r="F78" s="68"/>
      <c r="G78" s="49"/>
      <c r="H78" s="233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</row>
    <row r="79" spans="1:98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551</v>
      </c>
      <c r="I79" s="75">
        <f>F79*G79+H79</f>
        <v>551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</row>
    <row r="80" spans="1:98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</row>
    <row r="81" spans="1:98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5740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</row>
    <row r="82" spans="1:98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5078044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</row>
    <row r="83" spans="1:98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</row>
    <row r="84" spans="1:98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</row>
    <row r="85" spans="1:98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</row>
    <row r="86" spans="1:98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</row>
    <row r="87" spans="1:98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</row>
    <row r="88" spans="1:98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</row>
    <row r="89" spans="1:98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</row>
    <row r="90" spans="1:98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</row>
    <row r="91" spans="1:98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14</v>
      </c>
      <c r="AZ91" s="89" t="s">
        <v>308</v>
      </c>
      <c r="BA91" s="47"/>
      <c r="BB91" s="47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</row>
    <row r="92" spans="1:98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</row>
    <row r="93" spans="1:98" ht="12.75">
      <c r="A93" s="47"/>
      <c r="B93" s="47"/>
      <c r="C93" s="47"/>
      <c r="D93" s="167" t="s">
        <v>343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40280</v>
      </c>
      <c r="BA93" s="92"/>
      <c r="BB93" s="187">
        <f>AZ93*BB58</f>
        <v>154773.420556544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</row>
    <row r="94" spans="1:98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4034749</v>
      </c>
      <c r="BA94" s="92"/>
      <c r="BB94" s="187">
        <f>AZ94*BB58</f>
        <v>15503274.672718357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</row>
    <row r="95" spans="1:98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80265</v>
      </c>
      <c r="BA95" s="92"/>
      <c r="BB95" s="187">
        <f>AZ95*BB58</f>
        <v>308413.32177187206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</row>
    <row r="96" spans="1:98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683014</v>
      </c>
      <c r="BA96" s="95"/>
      <c r="BB96" s="187">
        <f>AZ96*BB58</f>
        <v>2624439.2519366276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</row>
    <row r="97" spans="1:98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310861</v>
      </c>
      <c r="BA97" s="78"/>
      <c r="BB97" s="187">
        <f>AZ97*BB58</f>
        <v>1194464.257388973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</row>
    <row r="98" spans="1:98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243204</v>
      </c>
      <c r="BA98" s="78"/>
      <c r="BB98" s="187">
        <f>AZ98*BB58</f>
        <v>934496.3995291393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</row>
    <row r="99" spans="1:98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126069</v>
      </c>
      <c r="BA99" s="78"/>
      <c r="BB99" s="187">
        <f>AZ99*BB58</f>
        <v>484412.37229749124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</row>
    <row r="100" spans="1:98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200</v>
      </c>
      <c r="BA100" s="78"/>
      <c r="BB100" s="187">
        <f>AZ100*BB58</f>
        <v>768.4876889600001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</row>
    <row r="101" spans="1:98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1680</v>
      </c>
      <c r="BA101" s="78"/>
      <c r="BB101" s="187">
        <f>AZ101*BB58</f>
        <v>6455.296587264001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</row>
    <row r="102" spans="1:98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3842.4384448000005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</row>
    <row r="103" spans="1:98" ht="12.75">
      <c r="A103" s="73">
        <v>1</v>
      </c>
      <c r="B103" s="48" t="s">
        <v>147</v>
      </c>
      <c r="C103" s="90">
        <v>804152757</v>
      </c>
      <c r="D103" s="121">
        <v>3465.8387</v>
      </c>
      <c r="E103" s="121">
        <v>3512.4275</v>
      </c>
      <c r="F103" s="60">
        <v>36000</v>
      </c>
      <c r="G103" s="142">
        <f>E103-D103</f>
        <v>46.58879999999999</v>
      </c>
      <c r="H103" s="44"/>
      <c r="I103" s="60">
        <f>F103*G103+H103</f>
        <v>1677196.7999999998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14920</v>
      </c>
      <c r="BA103" s="95"/>
      <c r="BB103" s="187">
        <f>AZ103*BB58</f>
        <v>57329.181596416005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</row>
    <row r="104" spans="1:98" ht="12.75">
      <c r="A104" s="49"/>
      <c r="B104" s="46" t="s">
        <v>148</v>
      </c>
      <c r="C104" s="106">
        <v>109054169</v>
      </c>
      <c r="D104" s="121">
        <v>4173.1904</v>
      </c>
      <c r="E104" s="121">
        <v>4226.6257</v>
      </c>
      <c r="F104" s="60">
        <v>36000</v>
      </c>
      <c r="G104" s="142">
        <f>E104-D104</f>
        <v>53.43529999999919</v>
      </c>
      <c r="H104" s="44"/>
      <c r="I104" s="60">
        <f>F104*G104+H104</f>
        <v>1923670.7999999707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2960</v>
      </c>
      <c r="BA104" s="78"/>
      <c r="BB104" s="187">
        <f>AZ104*BB58</f>
        <v>11373.617796608001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</row>
    <row r="105" spans="1:98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3600867.5999999708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8080</v>
      </c>
      <c r="BA105" s="78"/>
      <c r="BB105" s="187">
        <f>AZ105*BB58</f>
        <v>31046.902633984002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</row>
    <row r="106" spans="1:98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</row>
    <row r="107" spans="1:98" ht="12.75">
      <c r="A107" s="44" t="s">
        <v>113</v>
      </c>
      <c r="B107" s="44" t="s">
        <v>114</v>
      </c>
      <c r="C107" s="106">
        <v>109053225</v>
      </c>
      <c r="D107" s="121">
        <v>8730.0805</v>
      </c>
      <c r="E107" s="121">
        <v>8787.2693</v>
      </c>
      <c r="F107" s="60">
        <v>21000</v>
      </c>
      <c r="G107" s="142">
        <f>E107-D107</f>
        <v>57.1887999999999</v>
      </c>
      <c r="H107" s="44"/>
      <c r="I107" s="60">
        <f>F107*G107+H107</f>
        <v>1200964.799999998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40</v>
      </c>
      <c r="BA107" s="70"/>
      <c r="BB107" s="187">
        <f>AZ107*BB58</f>
        <v>153.69753779200002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</row>
    <row r="108" spans="1:98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3840</v>
      </c>
      <c r="BA108" s="86"/>
      <c r="BB108" s="187">
        <f>AZ108*BB58</f>
        <v>14754.963628032001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</row>
    <row r="109" spans="1:98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129092</v>
      </c>
      <c r="BA109" s="95"/>
      <c r="BB109" s="187">
        <f>AZ109*BB58</f>
        <v>496028.06371612166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</row>
    <row r="110" spans="1:98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7760</v>
      </c>
      <c r="BA110" s="78"/>
      <c r="BB110" s="187">
        <f>AZ110*BB58</f>
        <v>29817.322331648003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</row>
    <row r="111" spans="1:98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121332</v>
      </c>
      <c r="BA111" s="86"/>
      <c r="BB111" s="187">
        <f>AZ111*BB58</f>
        <v>466210.74138447363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</row>
    <row r="112" spans="1:98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12500</v>
      </c>
      <c r="BA112" s="92"/>
      <c r="BB112" s="187">
        <f>AZ112*BB58</f>
        <v>48030.48056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</row>
    <row r="113" spans="1:98" ht="12.75">
      <c r="A113" s="49"/>
      <c r="B113" s="49" t="s">
        <v>120</v>
      </c>
      <c r="C113" s="91">
        <v>109056121</v>
      </c>
      <c r="D113" s="211">
        <v>7171.3273</v>
      </c>
      <c r="E113" s="211">
        <v>7197.0218</v>
      </c>
      <c r="F113" s="68">
        <v>4800</v>
      </c>
      <c r="G113" s="212">
        <f aca="true" t="shared" si="2" ref="G113:G132">E113-D113</f>
        <v>25.694500000000517</v>
      </c>
      <c r="H113" s="68"/>
      <c r="I113" s="68">
        <f>F113*G113+H113</f>
        <v>123333.60000000248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22560</v>
      </c>
      <c r="BA113" s="92"/>
      <c r="BB113" s="187">
        <f>AZ113*BB58</f>
        <v>86685.41131468801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</row>
    <row r="114" spans="1:98" ht="12.75">
      <c r="A114" s="48" t="s">
        <v>121</v>
      </c>
      <c r="B114" s="48" t="s">
        <v>133</v>
      </c>
      <c r="C114" s="90">
        <v>623125232</v>
      </c>
      <c r="D114" s="213">
        <v>3601.3599</v>
      </c>
      <c r="E114" s="213">
        <v>3634.421</v>
      </c>
      <c r="F114" s="75">
        <v>1800</v>
      </c>
      <c r="G114" s="214">
        <f t="shared" si="2"/>
        <v>33.0610999999999</v>
      </c>
      <c r="H114" s="73"/>
      <c r="I114" s="75">
        <f>G114*F114</f>
        <v>59509.979999999814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11598</v>
      </c>
      <c r="BA114" s="92"/>
      <c r="BB114" s="187">
        <f>AZ114*BB58</f>
        <v>44564.6010827904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</row>
    <row r="115" spans="1:98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2696</v>
      </c>
      <c r="BA115" s="92"/>
      <c r="BB115" s="187">
        <f>AZ115*BB58</f>
        <v>10359.214047180802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</row>
    <row r="116" spans="1:98" ht="12.75">
      <c r="A116" s="48" t="s">
        <v>123</v>
      </c>
      <c r="B116" s="48" t="s">
        <v>134</v>
      </c>
      <c r="C116" s="90">
        <v>623125667</v>
      </c>
      <c r="D116" s="213">
        <v>4846.8351</v>
      </c>
      <c r="E116" s="213">
        <v>4895.9886</v>
      </c>
      <c r="F116" s="75">
        <v>1800</v>
      </c>
      <c r="G116" s="214">
        <f t="shared" si="2"/>
        <v>49.15349999999944</v>
      </c>
      <c r="H116" s="73"/>
      <c r="I116" s="75">
        <f>G116*F116</f>
        <v>88476.299999999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20000</v>
      </c>
      <c r="BA116" s="92"/>
      <c r="BB116" s="187">
        <f>AZ116*BB58</f>
        <v>76848.76889600001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</row>
    <row r="117" spans="1:98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8000</v>
      </c>
      <c r="BA117" s="92"/>
      <c r="BB117" s="187">
        <f>AZ117*BB58</f>
        <v>30739.507558400004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</row>
    <row r="118" spans="1:98" ht="12.75">
      <c r="A118" s="48" t="s">
        <v>124</v>
      </c>
      <c r="B118" s="48" t="s">
        <v>135</v>
      </c>
      <c r="C118" s="90">
        <v>623126370</v>
      </c>
      <c r="D118" s="213">
        <v>1091.2402</v>
      </c>
      <c r="E118" s="213">
        <v>1109.2712</v>
      </c>
      <c r="F118" s="75">
        <v>4800</v>
      </c>
      <c r="G118" s="214">
        <f t="shared" si="2"/>
        <v>18.03099999999995</v>
      </c>
      <c r="H118" s="73"/>
      <c r="I118" s="75">
        <f>G118*F118</f>
        <v>86548.79999999976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192.12192224000003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</row>
    <row r="119" spans="1:98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18320</v>
      </c>
      <c r="BA119" s="92"/>
      <c r="BB119" s="187">
        <f>AZ119*BB58</f>
        <v>70393.472308736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</row>
    <row r="120" spans="1:98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</row>
    <row r="121" spans="1:98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</row>
    <row r="122" spans="1:98" ht="12.75">
      <c r="A122" s="48" t="s">
        <v>126</v>
      </c>
      <c r="B122" s="48" t="s">
        <v>137</v>
      </c>
      <c r="C122" s="90">
        <v>623125142</v>
      </c>
      <c r="D122" s="213">
        <v>3286.4753</v>
      </c>
      <c r="E122" s="213">
        <v>3318.394</v>
      </c>
      <c r="F122" s="75">
        <v>2400</v>
      </c>
      <c r="G122" s="214">
        <f t="shared" si="2"/>
        <v>31.918699999999717</v>
      </c>
      <c r="H122" s="73"/>
      <c r="I122" s="75">
        <f>G122*F122</f>
        <v>76604.87999999932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</row>
    <row r="123" spans="1:98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</row>
    <row r="124" spans="1:98" ht="12.75">
      <c r="A124" s="48" t="s">
        <v>127</v>
      </c>
      <c r="B124" s="48" t="s">
        <v>138</v>
      </c>
      <c r="C124" s="90">
        <v>623125205</v>
      </c>
      <c r="D124" s="213">
        <v>3003.5339</v>
      </c>
      <c r="E124" s="213">
        <v>3047.5809</v>
      </c>
      <c r="F124" s="75">
        <v>1800</v>
      </c>
      <c r="G124" s="214">
        <f t="shared" si="2"/>
        <v>44.047000000000025</v>
      </c>
      <c r="H124" s="73"/>
      <c r="I124" s="75">
        <f>G124*F124</f>
        <v>79284.60000000005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</row>
    <row r="125" spans="1:98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</row>
    <row r="126" spans="1:98" ht="12.75">
      <c r="A126" s="48" t="s">
        <v>128</v>
      </c>
      <c r="B126" s="48" t="s">
        <v>139</v>
      </c>
      <c r="C126" s="90">
        <v>623123704</v>
      </c>
      <c r="D126" s="213">
        <v>3520.3241</v>
      </c>
      <c r="E126" s="213">
        <v>3562.7919</v>
      </c>
      <c r="F126" s="75">
        <v>1800</v>
      </c>
      <c r="G126" s="214">
        <f t="shared" si="2"/>
        <v>42.46780000000035</v>
      </c>
      <c r="H126" s="73"/>
      <c r="I126" s="75">
        <f>G126*F126</f>
        <v>76442.04000000063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</row>
    <row r="127" spans="1:98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</row>
    <row r="128" spans="1:98" ht="12.75">
      <c r="A128" s="48" t="s">
        <v>129</v>
      </c>
      <c r="B128" s="48" t="s">
        <v>140</v>
      </c>
      <c r="C128" s="90">
        <v>623125794</v>
      </c>
      <c r="D128" s="213">
        <v>401.0014</v>
      </c>
      <c r="E128" s="213">
        <v>413.5342</v>
      </c>
      <c r="F128" s="75">
        <v>1800</v>
      </c>
      <c r="G128" s="214">
        <f>E128-D128</f>
        <v>12.532800000000009</v>
      </c>
      <c r="H128" s="73"/>
      <c r="I128" s="75">
        <f>G128*F128</f>
        <v>22559.040000000015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</row>
    <row r="129" spans="1:98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</row>
    <row r="130" spans="1:98" ht="12.75">
      <c r="A130" s="48" t="s">
        <v>130</v>
      </c>
      <c r="B130" s="48" t="s">
        <v>141</v>
      </c>
      <c r="C130" s="90">
        <v>623125736</v>
      </c>
      <c r="D130" s="213">
        <v>3817.8946</v>
      </c>
      <c r="E130" s="213">
        <v>3861.5632</v>
      </c>
      <c r="F130" s="75">
        <v>1200</v>
      </c>
      <c r="G130" s="214">
        <f t="shared" si="2"/>
        <v>43.66859999999997</v>
      </c>
      <c r="H130" s="73"/>
      <c r="I130" s="75">
        <f>G130*F130</f>
        <v>52402.31999999996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</row>
    <row r="131" spans="1:98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5078044</v>
      </c>
      <c r="BA131" s="47"/>
      <c r="BB131" s="165">
        <f>SUM(BB93:BB96)+BB103+BB109+SUM(BB112:BB126)</f>
        <v>19512071.489985973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</row>
    <row r="132" spans="1:98" ht="12.75">
      <c r="A132" s="48" t="s">
        <v>131</v>
      </c>
      <c r="B132" s="50" t="s">
        <v>132</v>
      </c>
      <c r="C132" s="90">
        <v>1110171156</v>
      </c>
      <c r="D132" s="213">
        <v>2551.2724</v>
      </c>
      <c r="E132" s="213">
        <v>2591.1408</v>
      </c>
      <c r="F132" s="75">
        <v>40</v>
      </c>
      <c r="G132" s="214">
        <f t="shared" si="2"/>
        <v>39.86840000000029</v>
      </c>
      <c r="H132" s="73"/>
      <c r="I132" s="75">
        <f>G132*F132</f>
        <v>1594.7360000000117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</row>
    <row r="133" spans="1:98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</row>
    <row r="134" spans="1:98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1867721.095999999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346</v>
      </c>
      <c r="AU134" s="47"/>
      <c r="AV134" s="47"/>
      <c r="AW134" s="47"/>
      <c r="AX134" s="47"/>
      <c r="AY134" s="47"/>
      <c r="AZ134" s="47"/>
      <c r="BA134" s="47"/>
      <c r="BB134" s="47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</row>
    <row r="135" spans="1:98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</row>
    <row r="136" spans="1:98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</row>
    <row r="137" spans="1:98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</row>
    <row r="138" spans="1:98" ht="12.75">
      <c r="A138" s="63"/>
      <c r="B138" s="74"/>
      <c r="C138" s="193">
        <v>611127627</v>
      </c>
      <c r="D138" s="190">
        <v>3262.0084</v>
      </c>
      <c r="E138" s="190">
        <v>3298.3964</v>
      </c>
      <c r="F138" s="60">
        <v>40</v>
      </c>
      <c r="G138" s="142">
        <f>E138-D138</f>
        <v>36.38799999999992</v>
      </c>
      <c r="H138" s="60"/>
      <c r="I138" s="60">
        <f>ROUND(F138*G138+H138,0)</f>
        <v>1456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</row>
    <row r="139" spans="1:98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</row>
    <row r="140" spans="1:98" ht="12.75">
      <c r="A140" s="48" t="s">
        <v>149</v>
      </c>
      <c r="B140" s="65"/>
      <c r="C140" s="106">
        <v>810120245</v>
      </c>
      <c r="D140" s="190">
        <v>1545.6757</v>
      </c>
      <c r="E140" s="190">
        <v>1546.4164</v>
      </c>
      <c r="F140" s="60">
        <v>3600</v>
      </c>
      <c r="G140" s="142">
        <f aca="true" t="shared" si="3" ref="G140:G145">E140-D140</f>
        <v>0.7407000000000608</v>
      </c>
      <c r="H140" s="60"/>
      <c r="I140" s="60">
        <f aca="true" t="shared" si="4" ref="I140:I145">ROUND(F140*G140+H140,0)</f>
        <v>2667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</row>
    <row r="141" spans="1:98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</row>
    <row r="142" spans="1:98" ht="12.75">
      <c r="A142" s="74"/>
      <c r="B142" s="65"/>
      <c r="C142" s="103">
        <v>4050284</v>
      </c>
      <c r="D142" s="121">
        <v>4696.9335</v>
      </c>
      <c r="E142" s="121">
        <v>4720.8625</v>
      </c>
      <c r="F142" s="60">
        <v>3600</v>
      </c>
      <c r="G142" s="143">
        <f t="shared" si="3"/>
        <v>23.929000000000087</v>
      </c>
      <c r="H142" s="44"/>
      <c r="I142" s="60">
        <f t="shared" si="4"/>
        <v>86144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</row>
    <row r="143" spans="1:98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</row>
    <row r="144" spans="1:98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</row>
    <row r="145" spans="1:98" ht="12.75">
      <c r="A145" s="195"/>
      <c r="B145" s="74" t="s">
        <v>115</v>
      </c>
      <c r="C145" s="193">
        <v>611127492</v>
      </c>
      <c r="D145" s="190">
        <v>7257.3988</v>
      </c>
      <c r="E145" s="190">
        <v>7319.8488</v>
      </c>
      <c r="F145" s="60">
        <v>20</v>
      </c>
      <c r="G145" s="142">
        <f t="shared" si="3"/>
        <v>62.44999999999982</v>
      </c>
      <c r="H145" s="60"/>
      <c r="I145" s="60">
        <f t="shared" si="4"/>
        <v>1249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</row>
    <row r="146" spans="1:98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</row>
    <row r="147" spans="1:98" ht="12.75">
      <c r="A147" s="196"/>
      <c r="B147" s="70" t="s">
        <v>280</v>
      </c>
      <c r="C147" s="193">
        <v>611127702</v>
      </c>
      <c r="D147" s="190">
        <v>8120.4608</v>
      </c>
      <c r="E147" s="190">
        <v>8179.4652</v>
      </c>
      <c r="F147" s="60">
        <v>60</v>
      </c>
      <c r="G147" s="142">
        <f>E147-D147</f>
        <v>59.004399999999805</v>
      </c>
      <c r="H147" s="44"/>
      <c r="I147" s="60">
        <f>ROUND(F147*G147+H147,0)</f>
        <v>3540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</row>
    <row r="148" spans="1:98" ht="12.75">
      <c r="A148" s="63"/>
      <c r="B148" s="70" t="s">
        <v>281</v>
      </c>
      <c r="C148" s="193">
        <v>611127555</v>
      </c>
      <c r="D148" s="190">
        <v>4475.4352</v>
      </c>
      <c r="E148" s="190">
        <v>4587.3072</v>
      </c>
      <c r="F148" s="60">
        <v>60</v>
      </c>
      <c r="G148" s="142">
        <f>E148-D148</f>
        <v>111.8720000000003</v>
      </c>
      <c r="H148" s="44"/>
      <c r="I148" s="60">
        <f>ROUND(F148*G148+H148,0)</f>
        <v>6712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</row>
    <row r="149" spans="1:98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</row>
    <row r="150" spans="1:98" ht="12.75">
      <c r="A150" s="196"/>
      <c r="B150" s="74"/>
      <c r="C150" s="193">
        <v>1110171163</v>
      </c>
      <c r="D150" s="121">
        <v>919.6192</v>
      </c>
      <c r="E150" s="121">
        <v>972.208</v>
      </c>
      <c r="F150" s="60">
        <v>60</v>
      </c>
      <c r="G150" s="142">
        <f>E150-D150</f>
        <v>52.58879999999999</v>
      </c>
      <c r="H150" s="44"/>
      <c r="I150" s="60">
        <f>ROUND(F150*G150+H150,0)</f>
        <v>3155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</row>
    <row r="151" spans="1:98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</row>
    <row r="152" spans="1:98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</row>
    <row r="153" spans="1:98" ht="12.75">
      <c r="A153" s="63"/>
      <c r="B153" s="74"/>
      <c r="C153" s="193">
        <v>1110171170</v>
      </c>
      <c r="D153" s="190">
        <v>323.9304</v>
      </c>
      <c r="E153" s="190">
        <v>329.4404</v>
      </c>
      <c r="F153" s="60">
        <v>40</v>
      </c>
      <c r="G153" s="142">
        <f>E153-D153</f>
        <v>5.509999999999991</v>
      </c>
      <c r="H153" s="60"/>
      <c r="I153" s="60">
        <f>ROUND(F153*G153+H153,0)</f>
        <v>220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</row>
    <row r="154" spans="1:98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</row>
    <row r="155" spans="1:98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</row>
    <row r="156" spans="1:98" ht="12.75">
      <c r="A156" s="74"/>
      <c r="B156" s="65" t="s">
        <v>234</v>
      </c>
      <c r="C156" s="193">
        <v>611126404</v>
      </c>
      <c r="D156" s="190">
        <v>1214.0633</v>
      </c>
      <c r="E156" s="190">
        <v>1232.6397</v>
      </c>
      <c r="F156" s="60">
        <v>1800</v>
      </c>
      <c r="G156" s="142">
        <f>E156-D156</f>
        <v>18.57639999999992</v>
      </c>
      <c r="H156" s="60"/>
      <c r="I156" s="60">
        <f>ROUND(F156*G156+H156,0)</f>
        <v>33438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</row>
    <row r="157" spans="1:98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</row>
    <row r="158" spans="1:98" ht="12.75">
      <c r="A158" s="63" t="s">
        <v>235</v>
      </c>
      <c r="B158" s="48" t="s">
        <v>247</v>
      </c>
      <c r="C158" s="193">
        <v>611127724</v>
      </c>
      <c r="D158" s="190">
        <v>1186.0688</v>
      </c>
      <c r="E158" s="190">
        <v>1191.1238</v>
      </c>
      <c r="F158" s="60">
        <v>30</v>
      </c>
      <c r="G158" s="142">
        <f>E158-D158</f>
        <v>5.055000000000064</v>
      </c>
      <c r="H158" s="60"/>
      <c r="I158" s="60">
        <f>ROUND(F158*G158+H158,0)</f>
        <v>152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</row>
    <row r="159" spans="1:98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</row>
    <row r="160" spans="1:98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</row>
    <row r="161" spans="1:98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138733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</row>
    <row r="162" spans="1:98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2795378.3039999697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</row>
    <row r="163" spans="1:98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</row>
    <row r="164" spans="1:98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</row>
    <row r="165" spans="1:98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</row>
    <row r="166" spans="1:98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</row>
    <row r="167" spans="1:98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</row>
    <row r="168" spans="1:98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</row>
    <row r="169" spans="1:98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2795378.3039999697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</row>
    <row r="170" spans="1:98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</row>
    <row r="171" spans="1:98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</row>
    <row r="172" spans="1:98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</row>
    <row r="173" spans="1:98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31496062992125984" footer="0.31496062992125984"/>
  <pageSetup fitToHeight="13" fitToWidth="13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0.875" style="0" customWidth="1"/>
    <col min="6" max="6" width="9.375" style="0" bestFit="1" customWidth="1"/>
    <col min="7" max="7" width="9.25390625" style="0" customWidth="1"/>
    <col min="8" max="8" width="8.87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8.625" style="0" customWidth="1"/>
    <col min="16" max="16" width="9.625" style="0" customWidth="1"/>
    <col min="17" max="17" width="12.625" style="0" customWidth="1"/>
    <col min="18" max="18" width="12.875" style="0" customWidth="1"/>
    <col min="19" max="19" width="6.625" style="0" customWidth="1"/>
    <col min="21" max="21" width="12.625" style="0" customWidth="1"/>
    <col min="22" max="22" width="20.375" style="0" customWidth="1"/>
    <col min="23" max="23" width="16.75390625" style="0" customWidth="1"/>
    <col min="24" max="24" width="15.875" style="0" customWidth="1"/>
    <col min="25" max="25" width="13.75390625" style="0" customWidth="1"/>
    <col min="26" max="26" width="13.125" style="0" customWidth="1"/>
    <col min="27" max="27" width="14.75390625" style="0" customWidth="1"/>
    <col min="28" max="28" width="6.75390625" style="0" customWidth="1"/>
    <col min="31" max="31" width="26.875" style="0" customWidth="1"/>
    <col min="32" max="32" width="15.25390625" style="0" customWidth="1"/>
    <col min="33" max="33" width="13.875" style="0" customWidth="1"/>
    <col min="34" max="34" width="13.625" style="0" customWidth="1"/>
    <col min="35" max="35" width="13.00390625" style="0" customWidth="1"/>
    <col min="36" max="36" width="13.625" style="0" customWidth="1"/>
    <col min="37" max="37" width="7.00390625" style="0" customWidth="1"/>
    <col min="40" max="40" width="23.125" style="0" customWidth="1"/>
    <col min="41" max="41" width="13.00390625" style="0" customWidth="1"/>
    <col min="42" max="42" width="13.875" style="0" customWidth="1"/>
    <col min="43" max="43" width="13.625" style="0" customWidth="1"/>
    <col min="44" max="44" width="13.875" style="0" customWidth="1"/>
    <col min="45" max="45" width="15.00390625" style="0" customWidth="1"/>
    <col min="51" max="51" width="26.75390625" style="0" customWidth="1"/>
    <col min="52" max="52" width="14.875" style="0" customWidth="1"/>
    <col min="53" max="53" width="14.75390625" style="0" customWidth="1"/>
    <col min="54" max="54" width="16.37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182</v>
      </c>
      <c r="AZ4" s="144" t="s">
        <v>306</v>
      </c>
      <c r="BA4" s="47"/>
      <c r="BB4" s="47"/>
    </row>
    <row r="5" spans="1:54" ht="12.75" customHeight="1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</row>
    <row r="6" spans="1:54" ht="12.75" customHeight="1">
      <c r="A6" s="47"/>
      <c r="B6" s="47"/>
      <c r="C6" s="47"/>
      <c r="D6" s="167" t="s">
        <v>347</v>
      </c>
      <c r="E6" s="167"/>
      <c r="F6" s="47"/>
      <c r="G6" s="47"/>
      <c r="H6" s="47"/>
      <c r="I6" s="47"/>
      <c r="J6" s="47"/>
      <c r="K6" s="47"/>
      <c r="L6" s="47"/>
      <c r="M6" s="167" t="s">
        <v>347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</row>
    <row r="7" spans="1:54" ht="12.75" customHeight="1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 customHeight="1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12002014.19999996</v>
      </c>
      <c r="BA8" s="168"/>
      <c r="BB8" s="169">
        <f>BB9+BB14</f>
        <v>16240753.39999056</v>
      </c>
    </row>
    <row r="9" spans="1:54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4335535</v>
      </c>
      <c r="BA9" s="234">
        <f>(BB11+BB12)/AZ9</f>
        <v>3.745829216</v>
      </c>
      <c r="BB9" s="169">
        <f>BB10+BB11+BB12+BB13</f>
        <v>16240173.66999056</v>
      </c>
    </row>
    <row r="10" spans="1:54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348</v>
      </c>
      <c r="Z10" s="47"/>
      <c r="AA10" s="47"/>
      <c r="AB10" s="47"/>
      <c r="AC10" s="47"/>
      <c r="AD10" s="47"/>
      <c r="AE10" s="47"/>
      <c r="AF10" s="47"/>
      <c r="AG10" s="47"/>
      <c r="AH10" s="167" t="s">
        <v>348</v>
      </c>
      <c r="AI10" s="47"/>
      <c r="AJ10" s="47"/>
      <c r="AK10" s="47"/>
      <c r="AL10" s="47"/>
      <c r="AM10" s="47"/>
      <c r="AN10" s="47"/>
      <c r="AO10" s="47"/>
      <c r="AP10" s="47"/>
      <c r="AQ10" s="167" t="s">
        <v>348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8464</v>
      </c>
      <c r="BA11" s="232">
        <v>3.745829216</v>
      </c>
      <c r="BB11" s="174">
        <f>AZ11*BA11</f>
        <v>31704.698484224</v>
      </c>
    </row>
    <row r="12" spans="1:54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4327071</v>
      </c>
      <c r="BA12" s="232">
        <v>3.745829216</v>
      </c>
      <c r="BB12" s="174">
        <f>AZ12*BA12</f>
        <v>16208468.971506337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7378213</v>
      </c>
      <c r="X14" s="60">
        <f>SUM(X15:X26)</f>
        <v>6289646</v>
      </c>
      <c r="Y14" s="60">
        <f>SUM(Y15:Y27)</f>
        <v>0</v>
      </c>
      <c r="Z14" s="60">
        <f>SUM(Z15:Z26)</f>
        <v>1088567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211743</v>
      </c>
      <c r="AG14" s="60">
        <f>SUM(AG16:AG22)</f>
        <v>203046</v>
      </c>
      <c r="AH14" s="60">
        <f>SUM(AH16:AH22)</f>
        <v>0</v>
      </c>
      <c r="AI14" s="60">
        <f>SUM(AI16:AI22)</f>
        <v>8697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76261</v>
      </c>
      <c r="AP14" s="75">
        <f>SUM(AP16:AP17)</f>
        <v>0</v>
      </c>
      <c r="AQ14" s="75">
        <f>SUM(AQ16:AQ17)</f>
        <v>0</v>
      </c>
      <c r="AR14" s="75">
        <f>ROUND(SUM(AR16:AR20),0)</f>
        <v>76261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163</v>
      </c>
      <c r="BA14" s="176"/>
      <c r="BB14" s="174">
        <f>SUM(BB15:BB21)</f>
        <v>579.7299999999999</v>
      </c>
    </row>
    <row r="15" spans="1:54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4120213</v>
      </c>
      <c r="X15" s="88">
        <f>ROUND(I20,0)</f>
        <v>4120213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</row>
    <row r="16" spans="1:54" ht="12.75">
      <c r="A16" s="73">
        <v>1</v>
      </c>
      <c r="B16" s="48" t="s">
        <v>147</v>
      </c>
      <c r="C16" s="90">
        <v>804152757</v>
      </c>
      <c r="D16" s="121">
        <v>6934.3984</v>
      </c>
      <c r="E16" s="121">
        <v>7003.0821</v>
      </c>
      <c r="F16" s="60">
        <v>36000</v>
      </c>
      <c r="G16" s="142">
        <f>E16-D16</f>
        <v>68.68369999999959</v>
      </c>
      <c r="H16" s="44"/>
      <c r="I16" s="60">
        <f>ROUND((F16*G16+H16),0)</f>
        <v>2472613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188187</v>
      </c>
      <c r="X16" s="81">
        <f>ROUND(I27,0)</f>
        <v>188187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203046</v>
      </c>
      <c r="AG16" s="67">
        <v>203046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283</v>
      </c>
      <c r="AP16" s="70">
        <v>0</v>
      </c>
      <c r="AQ16" s="70">
        <v>0</v>
      </c>
      <c r="AR16" s="67">
        <v>283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</row>
    <row r="17" spans="1:54" ht="12.75">
      <c r="A17" s="49"/>
      <c r="B17" s="46" t="s">
        <v>148</v>
      </c>
      <c r="C17" s="106">
        <v>109054169</v>
      </c>
      <c r="D17" s="121">
        <v>10390.3456</v>
      </c>
      <c r="E17" s="121">
        <v>10538.0973</v>
      </c>
      <c r="F17" s="60">
        <v>36000</v>
      </c>
      <c r="G17" s="142">
        <f>E17-D17</f>
        <v>147.7516999999989</v>
      </c>
      <c r="H17" s="44"/>
      <c r="I17" s="60">
        <f>F17*G17+H17</f>
        <v>5319061.19999996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283069</v>
      </c>
      <c r="X17" s="81">
        <f>ROUND(I29,0)</f>
        <v>283069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2432</v>
      </c>
      <c r="AG17" s="70">
        <v>0</v>
      </c>
      <c r="AH17" s="70">
        <v>0</v>
      </c>
      <c r="AI17" s="67">
        <v>2432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7871</v>
      </c>
      <c r="AP17" s="70">
        <v>0</v>
      </c>
      <c r="AQ17" s="70">
        <v>0</v>
      </c>
      <c r="AR17" s="67">
        <v>7871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140</v>
      </c>
      <c r="BA17" s="179">
        <v>3.81</v>
      </c>
      <c r="BB17" s="174">
        <f>AZ17*BA17</f>
        <v>533.4</v>
      </c>
    </row>
    <row r="18" spans="1:54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7873337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234140</v>
      </c>
      <c r="X18" s="81">
        <f>ROUND(I31,0)</f>
        <v>234140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6265</v>
      </c>
      <c r="AG18" s="71">
        <v>0</v>
      </c>
      <c r="AH18" s="71">
        <v>0</v>
      </c>
      <c r="AI18" s="68">
        <v>6265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45600</v>
      </c>
      <c r="AP18" s="70">
        <v>0</v>
      </c>
      <c r="AQ18" s="70">
        <v>0</v>
      </c>
      <c r="AR18" s="67">
        <v>45600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20</v>
      </c>
      <c r="BA18" s="179">
        <v>1.82</v>
      </c>
      <c r="BB18" s="174">
        <f>AZ18*BA18</f>
        <v>36.4</v>
      </c>
    </row>
    <row r="19" spans="1:54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8487</v>
      </c>
      <c r="N19" s="124">
        <v>8490</v>
      </c>
      <c r="O19" s="73">
        <v>1</v>
      </c>
      <c r="P19" s="148">
        <f>N19-M19</f>
        <v>3</v>
      </c>
      <c r="Q19" s="149"/>
      <c r="R19" s="75">
        <f>O19*P19+Q19</f>
        <v>3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669</v>
      </c>
      <c r="AP19" s="67">
        <v>0</v>
      </c>
      <c r="AQ19" s="70">
        <v>0</v>
      </c>
      <c r="AR19" s="67">
        <v>669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3</v>
      </c>
      <c r="BA19" s="179">
        <v>3.31</v>
      </c>
      <c r="BB19" s="174">
        <f>AZ19*BA19</f>
        <v>9.93</v>
      </c>
    </row>
    <row r="20" spans="1:54" ht="12.75">
      <c r="A20" s="44" t="s">
        <v>113</v>
      </c>
      <c r="B20" s="44" t="s">
        <v>114</v>
      </c>
      <c r="C20" s="106">
        <v>109053225</v>
      </c>
      <c r="D20" s="121">
        <v>22192.0099</v>
      </c>
      <c r="E20" s="121">
        <v>22388.2105</v>
      </c>
      <c r="F20" s="60">
        <v>21000</v>
      </c>
      <c r="G20" s="142">
        <f>E20-D20</f>
        <v>196.20060000000012</v>
      </c>
      <c r="H20" s="44"/>
      <c r="I20" s="60">
        <f>ROUND((F20*G20+H20),0)</f>
        <v>4120213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629639</v>
      </c>
      <c r="X20" s="81">
        <f>ROUND(I35,0)</f>
        <v>629639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21838</v>
      </c>
      <c r="AP20" s="68"/>
      <c r="AQ20" s="71"/>
      <c r="AR20" s="68">
        <v>21838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</row>
    <row r="21" spans="1:54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713</v>
      </c>
      <c r="N21" s="223">
        <v>720</v>
      </c>
      <c r="O21" s="57">
        <v>20</v>
      </c>
      <c r="P21" s="222">
        <f>N21-M21</f>
        <v>7</v>
      </c>
      <c r="Q21" s="151"/>
      <c r="R21" s="60">
        <f>O21*P21+Q21</f>
        <v>140</v>
      </c>
      <c r="S21" s="61" t="s">
        <v>67</v>
      </c>
      <c r="T21" s="63" t="s">
        <v>35</v>
      </c>
      <c r="U21" s="64"/>
      <c r="V21" s="64"/>
      <c r="W21" s="67">
        <f t="shared" si="0"/>
        <v>182710</v>
      </c>
      <c r="X21" s="81">
        <f>ROUND(I37,0)</f>
        <v>182710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</row>
    <row r="22" spans="1:54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170">
        <v>81663</v>
      </c>
      <c r="J22" s="49"/>
      <c r="K22" s="49" t="s">
        <v>179</v>
      </c>
      <c r="L22" s="224">
        <v>122848480</v>
      </c>
      <c r="M22" s="223">
        <v>203</v>
      </c>
      <c r="N22" s="223">
        <v>204</v>
      </c>
      <c r="O22" s="57">
        <v>20</v>
      </c>
      <c r="P22" s="222">
        <f>N22-M22</f>
        <v>1</v>
      </c>
      <c r="Q22" s="151"/>
      <c r="R22" s="60">
        <f>O22*P22+Q22</f>
        <v>20</v>
      </c>
      <c r="S22" s="61" t="s">
        <v>68</v>
      </c>
      <c r="T22" s="63" t="s">
        <v>36</v>
      </c>
      <c r="U22" s="64"/>
      <c r="V22" s="64"/>
      <c r="W22" s="67">
        <f t="shared" si="0"/>
        <v>651688</v>
      </c>
      <c r="X22" s="81">
        <f>ROUND(I39,0)</f>
        <v>651688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163</v>
      </c>
      <c r="S23" s="61" t="s">
        <v>69</v>
      </c>
      <c r="T23" s="63" t="s">
        <v>37</v>
      </c>
      <c r="U23" s="64"/>
      <c r="V23" s="64"/>
      <c r="W23" s="67">
        <f t="shared" si="0"/>
        <v>807230</v>
      </c>
      <c r="X23" s="81">
        <v>0</v>
      </c>
      <c r="Y23" s="70">
        <v>0</v>
      </c>
      <c r="Z23" s="67">
        <f>I26</f>
        <v>807230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33611</v>
      </c>
      <c r="X24" s="81">
        <v>0</v>
      </c>
      <c r="Y24" s="70">
        <v>0</v>
      </c>
      <c r="Z24" s="67">
        <f>I41</f>
        <v>33611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221388</v>
      </c>
      <c r="X25" s="81">
        <v>0</v>
      </c>
      <c r="Y25" s="70">
        <v>0</v>
      </c>
      <c r="Z25" s="67">
        <f>I43</f>
        <v>221388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>
      <c r="A26" s="49"/>
      <c r="B26" s="49" t="s">
        <v>120</v>
      </c>
      <c r="C26" s="91">
        <v>109056121</v>
      </c>
      <c r="D26" s="211">
        <v>24226.9217</v>
      </c>
      <c r="E26" s="211">
        <v>24395.0946</v>
      </c>
      <c r="F26" s="68">
        <v>4800</v>
      </c>
      <c r="G26" s="212">
        <f aca="true" t="shared" si="1" ref="G26:G43">E26-D26</f>
        <v>168.1729000000014</v>
      </c>
      <c r="H26" s="68"/>
      <c r="I26" s="68">
        <f>ROUND(F26*G26+H26,0)</f>
        <v>807230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26338</v>
      </c>
      <c r="X26" s="82">
        <v>0</v>
      </c>
      <c r="Y26" s="71">
        <v>0</v>
      </c>
      <c r="Z26" s="68">
        <f>I45+I46</f>
        <v>26338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6492.692</v>
      </c>
      <c r="BA26" s="169">
        <v>17.2</v>
      </c>
      <c r="BB26" s="174">
        <f>AZ26*BA26</f>
        <v>111674.3024</v>
      </c>
    </row>
    <row r="27" spans="1:54" ht="12.75">
      <c r="A27" s="48" t="s">
        <v>121</v>
      </c>
      <c r="B27" s="48" t="s">
        <v>133</v>
      </c>
      <c r="C27" s="90">
        <v>623125232</v>
      </c>
      <c r="D27" s="213">
        <v>11008.4298</v>
      </c>
      <c r="E27" s="213">
        <v>11112.9782</v>
      </c>
      <c r="F27" s="75">
        <v>1800</v>
      </c>
      <c r="G27" s="214">
        <f t="shared" si="1"/>
        <v>104.54839999999967</v>
      </c>
      <c r="H27" s="73"/>
      <c r="I27" s="75">
        <f>ROUND(G27*F27,0)</f>
        <v>188187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1173.525</v>
      </c>
      <c r="BA28" s="169">
        <v>17.2</v>
      </c>
      <c r="BB28" s="174">
        <f>AZ28*BA28</f>
        <v>20184.63</v>
      </c>
    </row>
    <row r="29" spans="1:54" ht="12.75">
      <c r="A29" s="48" t="s">
        <v>123</v>
      </c>
      <c r="B29" s="48" t="s">
        <v>134</v>
      </c>
      <c r="C29" s="90">
        <v>623125667</v>
      </c>
      <c r="D29" s="213">
        <v>14025.0757</v>
      </c>
      <c r="E29" s="213">
        <v>14182.336</v>
      </c>
      <c r="F29" s="75">
        <v>1800</v>
      </c>
      <c r="G29" s="214">
        <f t="shared" si="1"/>
        <v>157.26029999999992</v>
      </c>
      <c r="H29" s="73"/>
      <c r="I29" s="75">
        <f>ROUND(G29*F29,0)</f>
        <v>283069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>
      <c r="A31" s="48" t="s">
        <v>124</v>
      </c>
      <c r="B31" s="48" t="s">
        <v>135</v>
      </c>
      <c r="C31" s="90">
        <v>623126370</v>
      </c>
      <c r="D31" s="213">
        <v>4065.1485</v>
      </c>
      <c r="E31" s="213">
        <v>4113.9277</v>
      </c>
      <c r="F31" s="75">
        <v>4800</v>
      </c>
      <c r="G31" s="214">
        <f t="shared" si="1"/>
        <v>48.7792000000004</v>
      </c>
      <c r="H31" s="73"/>
      <c r="I31" s="75">
        <f>ROUND(G31*F31,0)</f>
        <v>234140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>
      <c r="A33" s="48" t="s">
        <v>125</v>
      </c>
      <c r="B33" s="48" t="s">
        <v>136</v>
      </c>
      <c r="C33" s="90">
        <v>623125137</v>
      </c>
      <c r="D33" s="213">
        <v>2202.7303</v>
      </c>
      <c r="E33" s="213">
        <v>2202.7303</v>
      </c>
      <c r="F33" s="75">
        <v>4800</v>
      </c>
      <c r="G33" s="214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>
      <c r="A35" s="48" t="s">
        <v>126</v>
      </c>
      <c r="B35" s="48" t="s">
        <v>137</v>
      </c>
      <c r="C35" s="90">
        <v>623125142</v>
      </c>
      <c r="D35" s="213">
        <v>18957.059</v>
      </c>
      <c r="E35" s="213">
        <v>19219.4086</v>
      </c>
      <c r="F35" s="75">
        <v>2400</v>
      </c>
      <c r="G35" s="214">
        <f t="shared" si="1"/>
        <v>262.34959999999774</v>
      </c>
      <c r="H35" s="73"/>
      <c r="I35" s="75">
        <f>ROUND(G35*F35,0)</f>
        <v>629639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>
      <c r="A37" s="48" t="s">
        <v>127</v>
      </c>
      <c r="B37" s="48" t="s">
        <v>138</v>
      </c>
      <c r="C37" s="90">
        <v>623125205</v>
      </c>
      <c r="D37" s="213">
        <v>7482.0594</v>
      </c>
      <c r="E37" s="213">
        <v>7583.5651</v>
      </c>
      <c r="F37" s="75">
        <v>1800</v>
      </c>
      <c r="G37" s="214">
        <f t="shared" si="1"/>
        <v>101.5056999999997</v>
      </c>
      <c r="H37" s="73"/>
      <c r="I37" s="75">
        <f>ROUND(G37*F37,0)</f>
        <v>182710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 customHeight="1">
      <c r="A39" s="48" t="s">
        <v>128</v>
      </c>
      <c r="B39" s="48" t="s">
        <v>139</v>
      </c>
      <c r="C39" s="90">
        <v>623123704</v>
      </c>
      <c r="D39" s="213">
        <v>14366.1449</v>
      </c>
      <c r="E39" s="213">
        <v>14728.1936</v>
      </c>
      <c r="F39" s="75">
        <v>1800</v>
      </c>
      <c r="G39" s="214">
        <f t="shared" si="1"/>
        <v>362.0487000000012</v>
      </c>
      <c r="H39" s="73"/>
      <c r="I39" s="75">
        <f>ROUND(G39*F39,0)</f>
        <v>651688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 customHeight="1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 customHeight="1">
      <c r="A41" s="48" t="s">
        <v>129</v>
      </c>
      <c r="B41" s="48" t="s">
        <v>140</v>
      </c>
      <c r="C41" s="90">
        <v>623125794</v>
      </c>
      <c r="D41" s="213">
        <v>580.7076</v>
      </c>
      <c r="E41" s="213">
        <v>599.3806</v>
      </c>
      <c r="F41" s="75">
        <v>1800</v>
      </c>
      <c r="G41" s="214">
        <f t="shared" si="1"/>
        <v>18.673000000000002</v>
      </c>
      <c r="H41" s="73"/>
      <c r="I41" s="75">
        <f>ROUND(G41*F41,0)</f>
        <v>33611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 customHeight="1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>
      <c r="A43" s="48" t="s">
        <v>130</v>
      </c>
      <c r="B43" s="48" t="s">
        <v>141</v>
      </c>
      <c r="C43" s="90">
        <v>623125736</v>
      </c>
      <c r="D43" s="213">
        <v>7286.8928</v>
      </c>
      <c r="E43" s="213">
        <v>7471.3831</v>
      </c>
      <c r="F43" s="75">
        <v>1200</v>
      </c>
      <c r="G43" s="214">
        <f t="shared" si="1"/>
        <v>184.4903000000004</v>
      </c>
      <c r="H43" s="73"/>
      <c r="I43" s="75">
        <f>ROUND(G43*F43,0)</f>
        <v>221388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>
      <c r="A45" s="48" t="s">
        <v>131</v>
      </c>
      <c r="B45" s="50" t="s">
        <v>132</v>
      </c>
      <c r="C45" s="90">
        <v>1110171156</v>
      </c>
      <c r="D45" s="213">
        <v>24289.792</v>
      </c>
      <c r="E45" s="213">
        <v>24948.2444</v>
      </c>
      <c r="F45" s="75">
        <v>40</v>
      </c>
      <c r="G45" s="214">
        <f>E45-D45</f>
        <v>658.4523999999983</v>
      </c>
      <c r="H45" s="73"/>
      <c r="I45" s="75">
        <f>ROUND(G45*F45,0)</f>
        <v>26338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7378213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>
      <c r="A51" s="63"/>
      <c r="B51" s="74"/>
      <c r="C51" s="193">
        <v>611127627</v>
      </c>
      <c r="D51" s="190">
        <v>7719.9888</v>
      </c>
      <c r="E51" s="190">
        <v>7780.862</v>
      </c>
      <c r="F51" s="60">
        <v>40</v>
      </c>
      <c r="G51" s="142">
        <f>E51-D51</f>
        <v>60.8732</v>
      </c>
      <c r="H51" s="60"/>
      <c r="I51" s="60">
        <f>ROUND(F51*G51+H51,0)</f>
        <v>2435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149</v>
      </c>
      <c r="B53" s="65"/>
      <c r="C53" s="106">
        <v>810120245</v>
      </c>
      <c r="D53" s="190">
        <v>4197.6457</v>
      </c>
      <c r="E53" s="190">
        <v>4218.1324</v>
      </c>
      <c r="F53" s="60">
        <v>3600</v>
      </c>
      <c r="G53" s="142">
        <f>E53-D53</f>
        <v>20.486700000000383</v>
      </c>
      <c r="H53" s="60"/>
      <c r="I53" s="60">
        <f>ROUND(F53*G53+H53,0)</f>
        <v>73752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349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5155.0479</v>
      </c>
      <c r="E55" s="121">
        <v>5190.9913</v>
      </c>
      <c r="F55" s="60">
        <v>3600</v>
      </c>
      <c r="G55" s="143">
        <f>E55-D55</f>
        <v>35.94340000000011</v>
      </c>
      <c r="H55" s="44"/>
      <c r="I55" s="60">
        <f>ROUND(F55*G55+H55,0)</f>
        <v>129396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5"/>
      <c r="B58" s="74" t="s">
        <v>115</v>
      </c>
      <c r="C58" s="193">
        <v>611127492</v>
      </c>
      <c r="D58" s="190">
        <v>26786.2752</v>
      </c>
      <c r="E58" s="190">
        <v>27099.5344</v>
      </c>
      <c r="F58" s="60">
        <v>20</v>
      </c>
      <c r="G58" s="142">
        <f>E58-D58</f>
        <v>313.2592000000004</v>
      </c>
      <c r="H58" s="60"/>
      <c r="I58" s="60">
        <f>ROUND(F58*G58+H58,0)</f>
        <v>6265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3.745829216</v>
      </c>
    </row>
    <row r="59" spans="1:54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6"/>
      <c r="B60" s="70" t="s">
        <v>280</v>
      </c>
      <c r="C60" s="193">
        <v>611127702</v>
      </c>
      <c r="D60" s="190">
        <v>40238.6868</v>
      </c>
      <c r="E60" s="190">
        <v>40487.9432</v>
      </c>
      <c r="F60" s="60">
        <v>60</v>
      </c>
      <c r="G60" s="142">
        <f>E60-D60</f>
        <v>249.2563999999984</v>
      </c>
      <c r="H60" s="44"/>
      <c r="I60" s="60">
        <f>ROUND(F60*G60+H60,0)</f>
        <v>14955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281</v>
      </c>
      <c r="C61" s="193">
        <v>611127555</v>
      </c>
      <c r="D61" s="190">
        <v>24119.6368</v>
      </c>
      <c r="E61" s="190">
        <v>24632.9656</v>
      </c>
      <c r="F61" s="60">
        <v>60</v>
      </c>
      <c r="G61" s="142">
        <f>E61-D61</f>
        <v>513.3287999999993</v>
      </c>
      <c r="H61" s="44"/>
      <c r="I61" s="60">
        <f>ROUND(F61*G61+H61,0)</f>
        <v>30800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6"/>
      <c r="B63" s="74"/>
      <c r="C63" s="193">
        <v>1110171163</v>
      </c>
      <c r="D63" s="190">
        <v>1891.6472</v>
      </c>
      <c r="E63" s="190">
        <v>2022.9572</v>
      </c>
      <c r="F63" s="60">
        <v>60</v>
      </c>
      <c r="G63" s="142">
        <f>E63-D63</f>
        <v>131.30999999999995</v>
      </c>
      <c r="H63" s="44"/>
      <c r="I63" s="60">
        <f>ROUND(F63*G63+H63,0)</f>
        <v>7879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3">
        <v>1110171170</v>
      </c>
      <c r="D66" s="190">
        <v>324.6508</v>
      </c>
      <c r="E66" s="190">
        <v>331.708</v>
      </c>
      <c r="F66" s="60">
        <v>40</v>
      </c>
      <c r="G66" s="142">
        <f>E66-D66</f>
        <v>7.057200000000023</v>
      </c>
      <c r="H66" s="60"/>
      <c r="I66" s="60">
        <f>ROUND(F66*G66+H66,0)</f>
        <v>282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283</v>
      </c>
      <c r="C69" s="193">
        <v>611126404</v>
      </c>
      <c r="D69" s="190">
        <v>822.7729</v>
      </c>
      <c r="E69" s="190">
        <v>835.2739</v>
      </c>
      <c r="F69" s="60">
        <v>1800</v>
      </c>
      <c r="G69" s="142">
        <f>E69-D69</f>
        <v>12.500999999999976</v>
      </c>
      <c r="H69" s="60"/>
      <c r="I69" s="60">
        <f>ROUND((F69*G69+H69),0)</f>
        <v>22502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235</v>
      </c>
      <c r="B71" s="74" t="s">
        <v>242</v>
      </c>
      <c r="C71" s="193">
        <v>611127724</v>
      </c>
      <c r="D71" s="190">
        <v>2460.1242</v>
      </c>
      <c r="E71" s="190">
        <v>2482.4082</v>
      </c>
      <c r="F71" s="60">
        <v>30</v>
      </c>
      <c r="G71" s="142">
        <f>E71-D71</f>
        <v>22.28399999999965</v>
      </c>
      <c r="H71" s="60"/>
      <c r="I71" s="60">
        <f>ROUND(F71*G71+H71,0)</f>
        <v>669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288266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4327071</v>
      </c>
      <c r="J75" s="64"/>
      <c r="K75" s="64">
        <f>I18+I20+I22-I47-I74</f>
        <v>4408734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161</v>
      </c>
      <c r="B77" s="48" t="s">
        <v>158</v>
      </c>
      <c r="C77" s="73">
        <v>18705639</v>
      </c>
      <c r="D77" s="124">
        <v>22729</v>
      </c>
      <c r="E77" s="124">
        <v>22969</v>
      </c>
      <c r="F77" s="75">
        <v>30</v>
      </c>
      <c r="G77" s="210">
        <f>E77-D77</f>
        <v>240</v>
      </c>
      <c r="H77" s="48">
        <v>731</v>
      </c>
      <c r="I77" s="75">
        <f>F77*G77+H77</f>
        <v>7931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159</v>
      </c>
      <c r="C78" s="71"/>
      <c r="D78" s="49"/>
      <c r="E78" s="49"/>
      <c r="F78" s="68"/>
      <c r="G78" s="49"/>
      <c r="H78" s="233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533</v>
      </c>
      <c r="I79" s="75">
        <f>F79*G79+H79</f>
        <v>533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8464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4335535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182</v>
      </c>
      <c r="AZ91" s="89" t="s">
        <v>308</v>
      </c>
      <c r="BA91" s="47"/>
      <c r="BB91" s="47"/>
    </row>
    <row r="92" spans="1:54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347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51331</v>
      </c>
      <c r="BA93" s="92"/>
      <c r="BB93" s="187">
        <f>AZ93*BB58</f>
        <v>192277.159486496</v>
      </c>
    </row>
    <row r="94" spans="1:54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3076793</v>
      </c>
      <c r="BA94" s="92"/>
      <c r="BB94" s="187">
        <f>AZ94*BB58</f>
        <v>11525141.110984288</v>
      </c>
    </row>
    <row r="95" spans="1:54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80334</v>
      </c>
      <c r="BA95" s="92"/>
      <c r="BB95" s="187">
        <f>AZ95*BB58</f>
        <v>300917.44423814403</v>
      </c>
    </row>
    <row r="96" spans="1:54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828349</v>
      </c>
      <c r="BA96" s="95"/>
      <c r="BB96" s="187">
        <f>AZ96*BB58</f>
        <v>3102853.885244384</v>
      </c>
    </row>
    <row r="97" spans="1:54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294172</v>
      </c>
      <c r="BA97" s="78"/>
      <c r="BB97" s="187">
        <f>AZ97*BB58</f>
        <v>1101918.072129152</v>
      </c>
    </row>
    <row r="98" spans="1:54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404542</v>
      </c>
      <c r="BA98" s="78"/>
      <c r="BB98" s="187">
        <f>AZ98*BB58</f>
        <v>1515345.242699072</v>
      </c>
    </row>
    <row r="99" spans="1:54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125995</v>
      </c>
      <c r="BA99" s="78"/>
      <c r="BB99" s="187">
        <f>AZ99*BB58</f>
        <v>471955.75206992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300</v>
      </c>
      <c r="BA100" s="78"/>
      <c r="BB100" s="187">
        <f>AZ100*BB58</f>
        <v>1123.7487648000001</v>
      </c>
    </row>
    <row r="101" spans="1:54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2340</v>
      </c>
      <c r="BA101" s="78"/>
      <c r="BB101" s="187">
        <f>AZ101*BB58</f>
        <v>8765.24036544</v>
      </c>
    </row>
    <row r="102" spans="1:54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3745.829216</v>
      </c>
    </row>
    <row r="103" spans="1:54" ht="12.75">
      <c r="A103" s="73">
        <v>1</v>
      </c>
      <c r="B103" s="48" t="s">
        <v>147</v>
      </c>
      <c r="C103" s="90">
        <v>804152757</v>
      </c>
      <c r="D103" s="121">
        <v>3512.4275</v>
      </c>
      <c r="E103" s="121">
        <v>3548.879</v>
      </c>
      <c r="F103" s="60">
        <v>36000</v>
      </c>
      <c r="G103" s="142">
        <f>E103-D103</f>
        <v>36.451500000000124</v>
      </c>
      <c r="H103" s="44"/>
      <c r="I103" s="60">
        <f>F103*G103+H103</f>
        <v>1312254.0000000044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10800</v>
      </c>
      <c r="BA103" s="95"/>
      <c r="BB103" s="187">
        <f>AZ103*BB58</f>
        <v>40454.9555328</v>
      </c>
    </row>
    <row r="104" spans="1:54" ht="12.75">
      <c r="A104" s="49"/>
      <c r="B104" s="46" t="s">
        <v>148</v>
      </c>
      <c r="C104" s="106">
        <v>109054169</v>
      </c>
      <c r="D104" s="121">
        <v>4226.6257</v>
      </c>
      <c r="E104" s="121">
        <v>4275.9537</v>
      </c>
      <c r="F104" s="60">
        <v>36000</v>
      </c>
      <c r="G104" s="142">
        <f>E104-D104</f>
        <v>49.32800000000043</v>
      </c>
      <c r="H104" s="44"/>
      <c r="I104" s="60">
        <f>F104*G104+H104</f>
        <v>1775808.0000000154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2000</v>
      </c>
      <c r="BA104" s="78"/>
      <c r="BB104" s="187">
        <f>AZ104*BB58</f>
        <v>7491.658432</v>
      </c>
    </row>
    <row r="105" spans="1:54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3088062.0000000196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6000</v>
      </c>
      <c r="BA105" s="78"/>
      <c r="BB105" s="187">
        <f>AZ105*BB58</f>
        <v>22474.975296</v>
      </c>
    </row>
    <row r="106" spans="1:54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>
      <c r="A107" s="44" t="s">
        <v>113</v>
      </c>
      <c r="B107" s="44" t="s">
        <v>114</v>
      </c>
      <c r="C107" s="106">
        <v>109053225</v>
      </c>
      <c r="D107" s="121">
        <v>8787.2693</v>
      </c>
      <c r="E107" s="121">
        <v>8853.5461</v>
      </c>
      <c r="F107" s="60">
        <v>21000</v>
      </c>
      <c r="G107" s="142">
        <f>E107-D107</f>
        <v>66.27679999999964</v>
      </c>
      <c r="H107" s="44"/>
      <c r="I107" s="60">
        <f>F107*G107+H107</f>
        <v>1391812.7999999924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100</v>
      </c>
      <c r="BA107" s="70"/>
      <c r="BB107" s="187">
        <f>AZ107*BB58</f>
        <v>374.5829216</v>
      </c>
    </row>
    <row r="108" spans="1:54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2700</v>
      </c>
      <c r="BA108" s="86"/>
      <c r="BB108" s="187">
        <f>AZ108*BB58</f>
        <v>10113.7388832</v>
      </c>
    </row>
    <row r="109" spans="1:54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141403</v>
      </c>
      <c r="BA109" s="95"/>
      <c r="BB109" s="187">
        <f>AZ109*BB58</f>
        <v>529671.488630048</v>
      </c>
    </row>
    <row r="110" spans="1:54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15040</v>
      </c>
      <c r="BA110" s="78"/>
      <c r="BB110" s="187">
        <f>AZ110*BB58</f>
        <v>56337.27140864</v>
      </c>
    </row>
    <row r="111" spans="1:54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126363</v>
      </c>
      <c r="BA111" s="86"/>
      <c r="BB111" s="187">
        <f>AZ111*BB58</f>
        <v>473334.21722140803</v>
      </c>
    </row>
    <row r="112" spans="1:54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13500</v>
      </c>
      <c r="BA112" s="92"/>
      <c r="BB112" s="187">
        <f>AZ112*BB58</f>
        <v>50568.694416000006</v>
      </c>
    </row>
    <row r="113" spans="1:54" ht="12.75">
      <c r="A113" s="49"/>
      <c r="B113" s="49" t="s">
        <v>120</v>
      </c>
      <c r="C113" s="91">
        <v>109056121</v>
      </c>
      <c r="D113" s="211">
        <v>7197.0218</v>
      </c>
      <c r="E113" s="211">
        <v>7224.0786</v>
      </c>
      <c r="F113" s="68">
        <v>4800</v>
      </c>
      <c r="G113" s="212">
        <f aca="true" t="shared" si="2" ref="G113:G132">E113-D113</f>
        <v>27.056799999999384</v>
      </c>
      <c r="H113" s="68"/>
      <c r="I113" s="68">
        <f>F113*G113+H113</f>
        <v>129872.63999999705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28440</v>
      </c>
      <c r="BA113" s="92"/>
      <c r="BB113" s="187">
        <f>AZ113*BB58</f>
        <v>106531.38290304001</v>
      </c>
    </row>
    <row r="114" spans="1:54" ht="12.75">
      <c r="A114" s="48" t="s">
        <v>121</v>
      </c>
      <c r="B114" s="48" t="s">
        <v>133</v>
      </c>
      <c r="C114" s="90">
        <v>623125232</v>
      </c>
      <c r="D114" s="213">
        <v>3634.421</v>
      </c>
      <c r="E114" s="213">
        <v>3665.8356</v>
      </c>
      <c r="F114" s="75">
        <v>1800</v>
      </c>
      <c r="G114" s="214">
        <f t="shared" si="2"/>
        <v>31.414600000000064</v>
      </c>
      <c r="H114" s="73"/>
      <c r="I114" s="75">
        <f>G114*F114</f>
        <v>56546.280000000115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13695</v>
      </c>
      <c r="BA114" s="92"/>
      <c r="BB114" s="187">
        <f>AZ114*BB58</f>
        <v>51299.131113120005</v>
      </c>
    </row>
    <row r="115" spans="1:54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3080</v>
      </c>
      <c r="BA115" s="92"/>
      <c r="BB115" s="187">
        <f>AZ115*BB58</f>
        <v>11537.15398528</v>
      </c>
    </row>
    <row r="116" spans="1:54" ht="12.75">
      <c r="A116" s="48" t="s">
        <v>123</v>
      </c>
      <c r="B116" s="48" t="s">
        <v>134</v>
      </c>
      <c r="C116" s="90">
        <v>623125667</v>
      </c>
      <c r="D116" s="213">
        <v>4895.9886</v>
      </c>
      <c r="E116" s="213">
        <v>4943.856</v>
      </c>
      <c r="F116" s="75">
        <v>1800</v>
      </c>
      <c r="G116" s="214">
        <f t="shared" si="2"/>
        <v>47.86740000000009</v>
      </c>
      <c r="H116" s="73"/>
      <c r="I116" s="75">
        <f>G116*F116</f>
        <v>86161.32000000015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26600</v>
      </c>
      <c r="BA116" s="92"/>
      <c r="BB116" s="187">
        <f>AZ116*BB58</f>
        <v>99639.0571456</v>
      </c>
    </row>
    <row r="117" spans="1:54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10000</v>
      </c>
      <c r="BA117" s="92"/>
      <c r="BB117" s="187">
        <f>AZ117*BB58</f>
        <v>37458.292160000005</v>
      </c>
    </row>
    <row r="118" spans="1:54" ht="12.75">
      <c r="A118" s="48" t="s">
        <v>124</v>
      </c>
      <c r="B118" s="48" t="s">
        <v>135</v>
      </c>
      <c r="C118" s="90">
        <v>623126370</v>
      </c>
      <c r="D118" s="213">
        <v>1109.2712</v>
      </c>
      <c r="E118" s="213">
        <v>1125.2267</v>
      </c>
      <c r="F118" s="75">
        <v>4800</v>
      </c>
      <c r="G118" s="214">
        <f t="shared" si="2"/>
        <v>15.955500000000029</v>
      </c>
      <c r="H118" s="73"/>
      <c r="I118" s="75">
        <f>G118*F118</f>
        <v>76586.40000000014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187.2914608</v>
      </c>
    </row>
    <row r="119" spans="1:54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51160</v>
      </c>
      <c r="BA119" s="92"/>
      <c r="BB119" s="187">
        <f>AZ119*BB58</f>
        <v>191636.62269056</v>
      </c>
    </row>
    <row r="120" spans="1:54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>
      <c r="A122" s="48" t="s">
        <v>126</v>
      </c>
      <c r="B122" s="48" t="s">
        <v>137</v>
      </c>
      <c r="C122" s="90">
        <v>623125142</v>
      </c>
      <c r="D122" s="213">
        <v>3318.394</v>
      </c>
      <c r="E122" s="213">
        <v>3351.5106</v>
      </c>
      <c r="F122" s="75">
        <v>2400</v>
      </c>
      <c r="G122" s="214">
        <f t="shared" si="2"/>
        <v>33.11660000000029</v>
      </c>
      <c r="H122" s="73"/>
      <c r="I122" s="75">
        <f>G122*F122</f>
        <v>79479.8400000007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>
      <c r="A124" s="48" t="s">
        <v>127</v>
      </c>
      <c r="B124" s="48" t="s">
        <v>138</v>
      </c>
      <c r="C124" s="90">
        <v>623125205</v>
      </c>
      <c r="D124" s="213">
        <v>3047.5809</v>
      </c>
      <c r="E124" s="213">
        <v>3092.3206</v>
      </c>
      <c r="F124" s="75">
        <v>1800</v>
      </c>
      <c r="G124" s="214">
        <f t="shared" si="2"/>
        <v>44.739700000000084</v>
      </c>
      <c r="H124" s="73"/>
      <c r="I124" s="75">
        <f>G124*F124</f>
        <v>80531.46000000015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>
      <c r="A126" s="48" t="s">
        <v>128</v>
      </c>
      <c r="B126" s="48" t="s">
        <v>139</v>
      </c>
      <c r="C126" s="90">
        <v>623123704</v>
      </c>
      <c r="D126" s="213">
        <v>3562.7919</v>
      </c>
      <c r="E126" s="213">
        <v>3613.4925</v>
      </c>
      <c r="F126" s="75">
        <v>1800</v>
      </c>
      <c r="G126" s="214">
        <f t="shared" si="2"/>
        <v>50.70059999999967</v>
      </c>
      <c r="H126" s="73"/>
      <c r="I126" s="75">
        <f>G126*F126</f>
        <v>91261.0799999994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129</v>
      </c>
      <c r="B128" s="48" t="s">
        <v>140</v>
      </c>
      <c r="C128" s="90">
        <v>623125794</v>
      </c>
      <c r="D128" s="213">
        <v>413.5342</v>
      </c>
      <c r="E128" s="213">
        <v>425.8447</v>
      </c>
      <c r="F128" s="75">
        <v>1800</v>
      </c>
      <c r="G128" s="214">
        <f>E128-D128</f>
        <v>12.31049999999999</v>
      </c>
      <c r="H128" s="73"/>
      <c r="I128" s="75">
        <f>G128*F128</f>
        <v>22158.899999999983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130</v>
      </c>
      <c r="B130" s="48" t="s">
        <v>141</v>
      </c>
      <c r="C130" s="90">
        <v>623125736</v>
      </c>
      <c r="D130" s="213">
        <v>3861.5632</v>
      </c>
      <c r="E130" s="213">
        <v>3900.3818</v>
      </c>
      <c r="F130" s="75">
        <v>1200</v>
      </c>
      <c r="G130" s="214">
        <f t="shared" si="2"/>
        <v>38.81860000000006</v>
      </c>
      <c r="H130" s="73"/>
      <c r="I130" s="75">
        <f>G130*F130</f>
        <v>46582.32000000007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4335535</v>
      </c>
      <c r="BA131" s="47"/>
      <c r="BB131" s="165">
        <f>SUM(BB93:BB96)+BB103+BB109+SUM(BB112:BB126)</f>
        <v>16240173.669990562</v>
      </c>
    </row>
    <row r="132" spans="1:54" ht="12.75">
      <c r="A132" s="48" t="s">
        <v>131</v>
      </c>
      <c r="B132" s="50" t="s">
        <v>132</v>
      </c>
      <c r="C132" s="90">
        <v>1110171156</v>
      </c>
      <c r="D132" s="213">
        <v>2591.1408</v>
      </c>
      <c r="E132" s="213">
        <v>2636.668</v>
      </c>
      <c r="F132" s="75">
        <v>40</v>
      </c>
      <c r="G132" s="214">
        <f t="shared" si="2"/>
        <v>45.52719999999999</v>
      </c>
      <c r="H132" s="73"/>
      <c r="I132" s="75">
        <f>G132*F132</f>
        <v>1821.0879999999997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2062814.1279999902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350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3">
        <v>611127627</v>
      </c>
      <c r="D138" s="190">
        <v>3298.3964</v>
      </c>
      <c r="E138" s="190">
        <v>3301.1124</v>
      </c>
      <c r="F138" s="60">
        <v>40</v>
      </c>
      <c r="G138" s="142">
        <f>E138-D138</f>
        <v>2.7159999999998945</v>
      </c>
      <c r="H138" s="60"/>
      <c r="I138" s="60">
        <f>ROUND(F138*G138+H138,0)</f>
        <v>109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>
      <c r="A140" s="48" t="s">
        <v>149</v>
      </c>
      <c r="B140" s="65"/>
      <c r="C140" s="106">
        <v>810120245</v>
      </c>
      <c r="D140" s="190">
        <v>1546.4164</v>
      </c>
      <c r="E140" s="190">
        <v>1555.6299</v>
      </c>
      <c r="F140" s="60">
        <v>3600</v>
      </c>
      <c r="G140" s="142">
        <f aca="true" t="shared" si="3" ref="G140:G145">E140-D140</f>
        <v>9.21349999999984</v>
      </c>
      <c r="H140" s="60"/>
      <c r="I140" s="60">
        <f aca="true" t="shared" si="4" ref="I140:I145">ROUND(F140*G140+H140,0)</f>
        <v>33169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4720.8625</v>
      </c>
      <c r="E142" s="121">
        <v>4738.7723</v>
      </c>
      <c r="F142" s="60">
        <v>3600</v>
      </c>
      <c r="G142" s="143">
        <f t="shared" si="3"/>
        <v>17.90979999999945</v>
      </c>
      <c r="H142" s="44"/>
      <c r="I142" s="60">
        <f t="shared" si="4"/>
        <v>64475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>
      <c r="A145" s="195"/>
      <c r="B145" s="74" t="s">
        <v>115</v>
      </c>
      <c r="C145" s="193">
        <v>611127492</v>
      </c>
      <c r="D145" s="190">
        <v>7319.8488</v>
      </c>
      <c r="E145" s="190">
        <v>7381.3724</v>
      </c>
      <c r="F145" s="60">
        <v>20</v>
      </c>
      <c r="G145" s="142">
        <f t="shared" si="3"/>
        <v>61.52360000000044</v>
      </c>
      <c r="H145" s="60"/>
      <c r="I145" s="60">
        <f t="shared" si="4"/>
        <v>1230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>
      <c r="A147" s="196"/>
      <c r="B147" s="70" t="s">
        <v>280</v>
      </c>
      <c r="C147" s="193">
        <v>611127702</v>
      </c>
      <c r="D147" s="190">
        <v>8179.4652</v>
      </c>
      <c r="E147" s="190">
        <v>8267.34</v>
      </c>
      <c r="F147" s="60">
        <v>60</v>
      </c>
      <c r="G147" s="142">
        <f>E147-D147</f>
        <v>87.8748000000005</v>
      </c>
      <c r="H147" s="44"/>
      <c r="I147" s="60">
        <f>ROUND(F147*G147+H147,0)</f>
        <v>5272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281</v>
      </c>
      <c r="C148" s="193">
        <v>611127555</v>
      </c>
      <c r="D148" s="190">
        <v>4587.3072</v>
      </c>
      <c r="E148" s="190">
        <v>4720.7756</v>
      </c>
      <c r="F148" s="60">
        <v>60</v>
      </c>
      <c r="G148" s="142">
        <f>E148-D148</f>
        <v>133.46839999999975</v>
      </c>
      <c r="H148" s="44"/>
      <c r="I148" s="60">
        <f>ROUND(F148*G148+H148,0)</f>
        <v>8008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>
      <c r="A150" s="196"/>
      <c r="B150" s="74"/>
      <c r="C150" s="193">
        <v>1110171163</v>
      </c>
      <c r="D150" s="121">
        <v>972.208</v>
      </c>
      <c r="E150" s="121">
        <v>1042.2668</v>
      </c>
      <c r="F150" s="60">
        <v>60</v>
      </c>
      <c r="G150" s="142">
        <f>E150-D150</f>
        <v>70.05880000000013</v>
      </c>
      <c r="H150" s="44"/>
      <c r="I150" s="60">
        <f>ROUND(F150*G150+H150,0)</f>
        <v>4204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3">
        <v>1110171170</v>
      </c>
      <c r="D153" s="190">
        <v>329.4404</v>
      </c>
      <c r="E153" s="190">
        <v>333.4832</v>
      </c>
      <c r="F153" s="60">
        <v>40</v>
      </c>
      <c r="G153" s="142">
        <f>E153-D153</f>
        <v>4.0428</v>
      </c>
      <c r="H153" s="60"/>
      <c r="I153" s="60">
        <f>ROUND(F153*G153+H153,0)</f>
        <v>162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234</v>
      </c>
      <c r="C156" s="193">
        <v>611126404</v>
      </c>
      <c r="D156" s="190">
        <v>1232.6397</v>
      </c>
      <c r="E156" s="190">
        <v>1252.2376</v>
      </c>
      <c r="F156" s="60">
        <v>1800</v>
      </c>
      <c r="G156" s="142">
        <f>E156-D156</f>
        <v>19.59789999999998</v>
      </c>
      <c r="H156" s="60"/>
      <c r="I156" s="60">
        <f>ROUND(F156*G156+H156,0)</f>
        <v>35276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235</v>
      </c>
      <c r="B158" s="48" t="s">
        <v>247</v>
      </c>
      <c r="C158" s="193">
        <v>611127724</v>
      </c>
      <c r="D158" s="190">
        <v>1191.1238</v>
      </c>
      <c r="E158" s="190">
        <v>1195</v>
      </c>
      <c r="F158" s="60">
        <v>30</v>
      </c>
      <c r="G158" s="142">
        <f>E158-D158</f>
        <v>3.876199999999926</v>
      </c>
      <c r="H158" s="60"/>
      <c r="I158" s="60">
        <f>ROUND(F158*G158+H158,0)</f>
        <v>116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4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</row>
    <row r="160" spans="1:54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152021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2265039.6720000217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2265039.6720000217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220"/>
  <sheetViews>
    <sheetView tabSelected="1" zoomScalePageLayoutView="0" workbookViewId="0" topLeftCell="AM52">
      <selection activeCell="BE11" sqref="BE11"/>
    </sheetView>
  </sheetViews>
  <sheetFormatPr defaultColWidth="9.00390625" defaultRowHeight="12.75"/>
  <cols>
    <col min="1" max="1" width="6.375" style="0" customWidth="1"/>
    <col min="2" max="2" width="38.875" style="0" customWidth="1"/>
    <col min="3" max="3" width="16.625" style="0" customWidth="1"/>
    <col min="4" max="4" width="10.625" style="0" customWidth="1"/>
    <col min="5" max="5" width="11.625" style="0" customWidth="1"/>
    <col min="7" max="7" width="11.125" style="0" customWidth="1"/>
    <col min="8" max="8" width="8.75390625" style="0" customWidth="1"/>
    <col min="9" max="9" width="11.125" style="0" customWidth="1"/>
    <col min="10" max="10" width="6.125" style="0" customWidth="1"/>
    <col min="11" max="11" width="38.25390625" style="0" customWidth="1"/>
    <col min="12" max="12" width="16.75390625" style="0" customWidth="1"/>
    <col min="13" max="13" width="11.00390625" style="0" customWidth="1"/>
    <col min="14" max="14" width="10.75390625" style="0" customWidth="1"/>
    <col min="15" max="15" width="10.00390625" style="0" customWidth="1"/>
    <col min="16" max="16" width="9.875" style="0" customWidth="1"/>
    <col min="17" max="17" width="9.375" style="0" customWidth="1"/>
    <col min="18" max="18" width="11.00390625" style="0" customWidth="1"/>
    <col min="19" max="19" width="6.375" style="0" customWidth="1"/>
    <col min="21" max="21" width="12.875" style="0" customWidth="1"/>
    <col min="22" max="22" width="29.00390625" style="0" customWidth="1"/>
    <col min="23" max="23" width="13.25390625" style="0" customWidth="1"/>
    <col min="24" max="24" width="12.625" style="0" customWidth="1"/>
    <col min="25" max="25" width="11.375" style="0" customWidth="1"/>
    <col min="26" max="26" width="12.75390625" style="0" customWidth="1"/>
    <col min="27" max="27" width="14.25390625" style="0" customWidth="1"/>
    <col min="28" max="28" width="6.625" style="0" customWidth="1"/>
    <col min="31" max="31" width="34.875" style="0" customWidth="1"/>
    <col min="32" max="36" width="12.25390625" style="0" customWidth="1"/>
    <col min="37" max="37" width="6.75390625" style="0" customWidth="1"/>
    <col min="40" max="40" width="32.625" style="0" customWidth="1"/>
    <col min="41" max="45" width="12.25390625" style="0" customWidth="1"/>
    <col min="51" max="51" width="27.125" style="0" customWidth="1"/>
    <col min="52" max="52" width="15.00390625" style="0" customWidth="1"/>
    <col min="53" max="53" width="14.375" style="0" customWidth="1"/>
    <col min="54" max="54" width="17.2539062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236</v>
      </c>
      <c r="AZ4" s="144" t="s">
        <v>306</v>
      </c>
      <c r="BA4" s="47"/>
      <c r="BB4" s="47"/>
    </row>
    <row r="5" spans="1:54" ht="12.75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</row>
    <row r="6" spans="1:54" ht="12.75">
      <c r="A6" s="47"/>
      <c r="B6" s="47"/>
      <c r="C6" s="47"/>
      <c r="D6" s="167" t="s">
        <v>351</v>
      </c>
      <c r="E6" s="167"/>
      <c r="F6" s="47"/>
      <c r="G6" s="47"/>
      <c r="H6" s="47"/>
      <c r="I6" s="47"/>
      <c r="J6" s="47"/>
      <c r="K6" s="47"/>
      <c r="L6" s="47"/>
      <c r="M6" s="167" t="s">
        <v>351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</row>
    <row r="7" spans="1:54" ht="12.75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14613425.000000007</v>
      </c>
      <c r="BA8" s="168"/>
      <c r="BB8" s="169">
        <f>BB9+BB14</f>
        <v>18927686.200000178</v>
      </c>
    </row>
    <row r="9" spans="1:54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4579907</v>
      </c>
      <c r="BA9" s="234">
        <f>(BB11+BB12)/AZ9</f>
        <v>4.13259000019</v>
      </c>
      <c r="BB9" s="169">
        <f>BB10+BB11+BB12+BB13</f>
        <v>18926877.87000018</v>
      </c>
    </row>
    <row r="10" spans="1:54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352</v>
      </c>
      <c r="Z10" s="47"/>
      <c r="AA10" s="47"/>
      <c r="AB10" s="47"/>
      <c r="AC10" s="47"/>
      <c r="AD10" s="47"/>
      <c r="AE10" s="47"/>
      <c r="AF10" s="47"/>
      <c r="AG10" s="47"/>
      <c r="AH10" s="167" t="s">
        <v>352</v>
      </c>
      <c r="AI10" s="47"/>
      <c r="AJ10" s="47"/>
      <c r="AK10" s="47"/>
      <c r="AL10" s="47"/>
      <c r="AM10" s="47"/>
      <c r="AN10" s="47"/>
      <c r="AO10" s="47"/>
      <c r="AP10" s="47"/>
      <c r="AQ10" s="167" t="s">
        <v>352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13803</v>
      </c>
      <c r="BA11" s="232">
        <v>4.13259000019</v>
      </c>
      <c r="BB11" s="174">
        <f>AZ11*BA11</f>
        <v>57042.13977262256</v>
      </c>
    </row>
    <row r="12" spans="1:54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4566104</v>
      </c>
      <c r="BA12" s="232">
        <v>4.13259000019</v>
      </c>
      <c r="BB12" s="174">
        <f>AZ12*BA12</f>
        <v>18869835.730227556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9741083</v>
      </c>
      <c r="X14" s="60">
        <f>SUM(X15:X26)</f>
        <v>8390300</v>
      </c>
      <c r="Y14" s="60">
        <f>SUM(Y15:Y27)</f>
        <v>0</v>
      </c>
      <c r="Z14" s="60">
        <f>SUM(Z15:Z26)</f>
        <v>1350783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219831</v>
      </c>
      <c r="AG14" s="60">
        <f>SUM(AG16:AG22)</f>
        <v>210183</v>
      </c>
      <c r="AH14" s="60">
        <f>SUM(AH16:AH22)</f>
        <v>0</v>
      </c>
      <c r="AI14" s="60">
        <f>SUM(AI16:AI22)</f>
        <v>9648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72813</v>
      </c>
      <c r="AP14" s="75">
        <f>SUM(AP16:AP17)</f>
        <v>0</v>
      </c>
      <c r="AQ14" s="75">
        <f>SUM(AQ16:AQ17)</f>
        <v>0</v>
      </c>
      <c r="AR14" s="75">
        <f>ROUND(SUM(AR16:AR20),0)</f>
        <v>72813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223</v>
      </c>
      <c r="BA14" s="176"/>
      <c r="BB14" s="174">
        <f>SUM(BB15:BB21)</f>
        <v>808.3299999999999</v>
      </c>
    </row>
    <row r="15" spans="1:54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5769112</v>
      </c>
      <c r="X15" s="88">
        <f>ROUND(I20,0)</f>
        <v>5769112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</row>
    <row r="16" spans="1:54" ht="12.75">
      <c r="A16" s="73">
        <v>1</v>
      </c>
      <c r="B16" s="48" t="s">
        <v>147</v>
      </c>
      <c r="C16" s="90">
        <v>804152757</v>
      </c>
      <c r="D16" s="121">
        <v>7003.0821</v>
      </c>
      <c r="E16" s="121">
        <v>7095.6768</v>
      </c>
      <c r="F16" s="60">
        <v>36000</v>
      </c>
      <c r="G16" s="142">
        <f>E16-D16</f>
        <v>92.59470000000056</v>
      </c>
      <c r="H16" s="44"/>
      <c r="I16" s="60">
        <f>ROUND((F16*G16+H16),0)</f>
        <v>3333409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216047</v>
      </c>
      <c r="X16" s="81">
        <f>ROUND(I27,0)</f>
        <v>216047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210183</v>
      </c>
      <c r="AG16" s="67">
        <v>210183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267</v>
      </c>
      <c r="AP16" s="70">
        <v>0</v>
      </c>
      <c r="AQ16" s="70">
        <v>0</v>
      </c>
      <c r="AR16" s="67">
        <v>267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</row>
    <row r="17" spans="1:54" ht="12.75">
      <c r="A17" s="49"/>
      <c r="B17" s="46" t="s">
        <v>148</v>
      </c>
      <c r="C17" s="106">
        <v>109054169</v>
      </c>
      <c r="D17" s="121">
        <v>10538.0973</v>
      </c>
      <c r="E17" s="121">
        <v>10688.1608</v>
      </c>
      <c r="F17" s="60">
        <v>36000</v>
      </c>
      <c r="G17" s="142">
        <f>E17-D17</f>
        <v>150.0635000000002</v>
      </c>
      <c r="H17" s="44"/>
      <c r="I17" s="60">
        <f>F17*G17+H17</f>
        <v>5402286.000000007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331772</v>
      </c>
      <c r="X17" s="81">
        <f>ROUND(I29,0)</f>
        <v>331772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2005</v>
      </c>
      <c r="AG17" s="70">
        <v>0</v>
      </c>
      <c r="AH17" s="70">
        <v>0</v>
      </c>
      <c r="AI17" s="67">
        <v>2005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4702</v>
      </c>
      <c r="AP17" s="70">
        <v>0</v>
      </c>
      <c r="AQ17" s="70">
        <v>0</v>
      </c>
      <c r="AR17" s="67">
        <v>4702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200</v>
      </c>
      <c r="BA17" s="179">
        <v>3.81</v>
      </c>
      <c r="BB17" s="174">
        <f>AZ17*BA17</f>
        <v>762</v>
      </c>
    </row>
    <row r="18" spans="1:54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8830510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249765</v>
      </c>
      <c r="X18" s="81">
        <f>ROUND(I31,0)</f>
        <v>249765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7643</v>
      </c>
      <c r="AG18" s="71">
        <v>0</v>
      </c>
      <c r="AH18" s="71">
        <v>0</v>
      </c>
      <c r="AI18" s="68">
        <v>7643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49116</v>
      </c>
      <c r="AP18" s="70">
        <v>0</v>
      </c>
      <c r="AQ18" s="70">
        <v>0</v>
      </c>
      <c r="AR18" s="67">
        <v>49116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20</v>
      </c>
      <c r="BA18" s="179">
        <v>1.82</v>
      </c>
      <c r="BB18" s="174">
        <f>AZ18*BA18</f>
        <v>36.4</v>
      </c>
    </row>
    <row r="19" spans="1:54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8490</v>
      </c>
      <c r="N19" s="124">
        <v>8493</v>
      </c>
      <c r="O19" s="73">
        <v>1</v>
      </c>
      <c r="P19" s="148">
        <f>N19-M19</f>
        <v>3</v>
      </c>
      <c r="Q19" s="149"/>
      <c r="R19" s="75">
        <f>O19*P19+Q19</f>
        <v>3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353</v>
      </c>
      <c r="AM19" s="64"/>
      <c r="AN19" s="65"/>
      <c r="AO19" s="67">
        <f>AP19+AQ19+AR19+AS19</f>
        <v>652</v>
      </c>
      <c r="AP19" s="67">
        <v>0</v>
      </c>
      <c r="AQ19" s="70">
        <v>0</v>
      </c>
      <c r="AR19" s="67">
        <v>652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3</v>
      </c>
      <c r="BA19" s="179">
        <v>3.31</v>
      </c>
      <c r="BB19" s="174">
        <f>AZ19*BA19</f>
        <v>9.93</v>
      </c>
    </row>
    <row r="20" spans="1:54" ht="12.75">
      <c r="A20" s="44" t="s">
        <v>113</v>
      </c>
      <c r="B20" s="44" t="s">
        <v>114</v>
      </c>
      <c r="C20" s="106">
        <v>109053225</v>
      </c>
      <c r="D20" s="121">
        <v>22388.2105</v>
      </c>
      <c r="E20" s="121">
        <v>22662.9301</v>
      </c>
      <c r="F20" s="60">
        <v>21000</v>
      </c>
      <c r="G20" s="142">
        <f>E20-D20</f>
        <v>274.71960000000036</v>
      </c>
      <c r="H20" s="44"/>
      <c r="I20" s="60">
        <f>ROUND((F20*G20+H20),0)</f>
        <v>5769112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767126</v>
      </c>
      <c r="X20" s="81">
        <f>ROUND(I35,0)</f>
        <v>767126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18076</v>
      </c>
      <c r="AP20" s="68"/>
      <c r="AQ20" s="71"/>
      <c r="AR20" s="68">
        <v>18076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</row>
    <row r="21" spans="1:54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720</v>
      </c>
      <c r="N21" s="223">
        <v>730</v>
      </c>
      <c r="O21" s="57">
        <v>20</v>
      </c>
      <c r="P21" s="222">
        <f>N21-M21</f>
        <v>10</v>
      </c>
      <c r="Q21" s="151"/>
      <c r="R21" s="60">
        <f>O21*P21+Q21</f>
        <v>200</v>
      </c>
      <c r="S21" s="61" t="s">
        <v>67</v>
      </c>
      <c r="T21" s="63" t="s">
        <v>35</v>
      </c>
      <c r="U21" s="64"/>
      <c r="V21" s="64"/>
      <c r="W21" s="67">
        <f t="shared" si="0"/>
        <v>214665</v>
      </c>
      <c r="X21" s="81">
        <f>ROUND(I37,0)</f>
        <v>214665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</row>
    <row r="22" spans="1:54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170">
        <v>94815</v>
      </c>
      <c r="J22" s="49"/>
      <c r="K22" s="49" t="s">
        <v>179</v>
      </c>
      <c r="L22" s="224">
        <v>122848480</v>
      </c>
      <c r="M22" s="223">
        <v>204</v>
      </c>
      <c r="N22" s="223">
        <v>205</v>
      </c>
      <c r="O22" s="57">
        <v>20</v>
      </c>
      <c r="P22" s="222">
        <f>N22-M22</f>
        <v>1</v>
      </c>
      <c r="Q22" s="151"/>
      <c r="R22" s="60">
        <f>O22*P22+Q22</f>
        <v>20</v>
      </c>
      <c r="S22" s="61" t="s">
        <v>68</v>
      </c>
      <c r="T22" s="63" t="s">
        <v>36</v>
      </c>
      <c r="U22" s="64"/>
      <c r="V22" s="64"/>
      <c r="W22" s="67">
        <f t="shared" si="0"/>
        <v>841813</v>
      </c>
      <c r="X22" s="81">
        <f>ROUND(I39,0)</f>
        <v>841813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223</v>
      </c>
      <c r="S23" s="61" t="s">
        <v>69</v>
      </c>
      <c r="T23" s="63" t="s">
        <v>37</v>
      </c>
      <c r="U23" s="64"/>
      <c r="V23" s="64"/>
      <c r="W23" s="67">
        <f t="shared" si="0"/>
        <v>1013153</v>
      </c>
      <c r="X23" s="81">
        <v>0</v>
      </c>
      <c r="Y23" s="70">
        <v>0</v>
      </c>
      <c r="Z23" s="67">
        <f>I26</f>
        <v>1013153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36241</v>
      </c>
      <c r="X24" s="81">
        <v>0</v>
      </c>
      <c r="Y24" s="70">
        <v>0</v>
      </c>
      <c r="Z24" s="67">
        <f>I41</f>
        <v>36241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268406</v>
      </c>
      <c r="X25" s="81">
        <v>0</v>
      </c>
      <c r="Y25" s="70">
        <v>0</v>
      </c>
      <c r="Z25" s="67">
        <f>I43</f>
        <v>268406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>
      <c r="A26" s="49"/>
      <c r="B26" s="49" t="s">
        <v>120</v>
      </c>
      <c r="C26" s="91">
        <v>109056121</v>
      </c>
      <c r="D26" s="211">
        <v>24395.0946</v>
      </c>
      <c r="E26" s="211">
        <v>24606.1681</v>
      </c>
      <c r="F26" s="68">
        <v>4800</v>
      </c>
      <c r="G26" s="212">
        <f aca="true" t="shared" si="1" ref="G26:G43">E26-D26</f>
        <v>211.0734999999986</v>
      </c>
      <c r="H26" s="68"/>
      <c r="I26" s="68">
        <f>ROUND(F26*G26+H26,0)</f>
        <v>1013153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32983</v>
      </c>
      <c r="X26" s="82">
        <v>0</v>
      </c>
      <c r="Y26" s="71">
        <v>0</v>
      </c>
      <c r="Z26" s="68">
        <f>I45+I46</f>
        <v>32983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8600.483</v>
      </c>
      <c r="BA26" s="169">
        <v>17.2</v>
      </c>
      <c r="BB26" s="174">
        <f>AZ26*BA26</f>
        <v>147928.3076</v>
      </c>
    </row>
    <row r="27" spans="1:54" ht="12.75">
      <c r="A27" s="48" t="s">
        <v>121</v>
      </c>
      <c r="B27" s="48" t="s">
        <v>133</v>
      </c>
      <c r="C27" s="90">
        <v>623125232</v>
      </c>
      <c r="D27" s="213">
        <v>11112.9782</v>
      </c>
      <c r="E27" s="213">
        <v>11233.0044</v>
      </c>
      <c r="F27" s="75">
        <v>1800</v>
      </c>
      <c r="G27" s="214">
        <f t="shared" si="1"/>
        <v>120.02620000000024</v>
      </c>
      <c r="H27" s="73"/>
      <c r="I27" s="75">
        <f>ROUND(G27*F27,0)</f>
        <v>216047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1433.244</v>
      </c>
      <c r="BA28" s="169">
        <v>17.2</v>
      </c>
      <c r="BB28" s="174">
        <f>AZ28*BA28</f>
        <v>24651.796799999996</v>
      </c>
    </row>
    <row r="29" spans="1:54" ht="12.75">
      <c r="A29" s="48" t="s">
        <v>123</v>
      </c>
      <c r="B29" s="48" t="s">
        <v>134</v>
      </c>
      <c r="C29" s="90">
        <v>623125667</v>
      </c>
      <c r="D29" s="213">
        <v>14182.336</v>
      </c>
      <c r="E29" s="213">
        <v>14366.6539</v>
      </c>
      <c r="F29" s="75">
        <v>1800</v>
      </c>
      <c r="G29" s="214">
        <f t="shared" si="1"/>
        <v>184.3179</v>
      </c>
      <c r="H29" s="73"/>
      <c r="I29" s="75">
        <f>ROUND(G29*F29,0)</f>
        <v>331772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>
      <c r="A31" s="48" t="s">
        <v>124</v>
      </c>
      <c r="B31" s="48" t="s">
        <v>135</v>
      </c>
      <c r="C31" s="90">
        <v>623126370</v>
      </c>
      <c r="D31" s="213">
        <v>4113.9277</v>
      </c>
      <c r="E31" s="213">
        <v>4165.962</v>
      </c>
      <c r="F31" s="75">
        <v>4800</v>
      </c>
      <c r="G31" s="214">
        <f t="shared" si="1"/>
        <v>52.03430000000026</v>
      </c>
      <c r="H31" s="73"/>
      <c r="I31" s="75">
        <f>ROUND(G31*F31,0)</f>
        <v>249765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>
      <c r="A33" s="48" t="s">
        <v>125</v>
      </c>
      <c r="B33" s="48" t="s">
        <v>136</v>
      </c>
      <c r="C33" s="90">
        <v>623125137</v>
      </c>
      <c r="D33" s="213">
        <v>2202.7303</v>
      </c>
      <c r="E33" s="213">
        <v>2202.7303</v>
      </c>
      <c r="F33" s="75">
        <v>4800</v>
      </c>
      <c r="G33" s="214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>
      <c r="A35" s="48" t="s">
        <v>126</v>
      </c>
      <c r="B35" s="48" t="s">
        <v>137</v>
      </c>
      <c r="C35" s="90">
        <v>623125142</v>
      </c>
      <c r="D35" s="213">
        <v>19219.4086</v>
      </c>
      <c r="E35" s="213">
        <v>19539.0446</v>
      </c>
      <c r="F35" s="75">
        <v>2400</v>
      </c>
      <c r="G35" s="214">
        <f t="shared" si="1"/>
        <v>319.63600000000224</v>
      </c>
      <c r="H35" s="73"/>
      <c r="I35" s="75">
        <f>ROUND(G35*F35,0)</f>
        <v>767126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>
      <c r="A37" s="48" t="s">
        <v>127</v>
      </c>
      <c r="B37" s="48" t="s">
        <v>138</v>
      </c>
      <c r="C37" s="90">
        <v>623125205</v>
      </c>
      <c r="D37" s="213">
        <v>7583.5651</v>
      </c>
      <c r="E37" s="213">
        <v>7702.8234</v>
      </c>
      <c r="F37" s="75">
        <v>1800</v>
      </c>
      <c r="G37" s="214">
        <f t="shared" si="1"/>
        <v>119.25830000000042</v>
      </c>
      <c r="H37" s="73"/>
      <c r="I37" s="75">
        <f>ROUND(G37*F37,0)</f>
        <v>214665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>
      <c r="A39" s="48" t="s">
        <v>128</v>
      </c>
      <c r="B39" s="48" t="s">
        <v>139</v>
      </c>
      <c r="C39" s="90">
        <v>623123704</v>
      </c>
      <c r="D39" s="213">
        <v>14728.1936</v>
      </c>
      <c r="E39" s="213">
        <v>15195.8676</v>
      </c>
      <c r="F39" s="75">
        <v>1800</v>
      </c>
      <c r="G39" s="214">
        <f t="shared" si="1"/>
        <v>467.67399999999907</v>
      </c>
      <c r="H39" s="73"/>
      <c r="I39" s="75">
        <f>ROUND(G39*F39,0)</f>
        <v>841813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>
      <c r="A41" s="48" t="s">
        <v>129</v>
      </c>
      <c r="B41" s="48" t="s">
        <v>140</v>
      </c>
      <c r="C41" s="90">
        <v>623125794</v>
      </c>
      <c r="D41" s="213">
        <v>599.3806</v>
      </c>
      <c r="E41" s="213">
        <v>619.5147</v>
      </c>
      <c r="F41" s="75">
        <v>1800</v>
      </c>
      <c r="G41" s="214">
        <f t="shared" si="1"/>
        <v>20.13409999999999</v>
      </c>
      <c r="H41" s="73"/>
      <c r="I41" s="75">
        <f>ROUND(G41*F41,0)</f>
        <v>36241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>
      <c r="A43" s="48" t="s">
        <v>130</v>
      </c>
      <c r="B43" s="48" t="s">
        <v>141</v>
      </c>
      <c r="C43" s="90">
        <v>623125736</v>
      </c>
      <c r="D43" s="213">
        <v>7471.3831</v>
      </c>
      <c r="E43" s="213">
        <v>7695.0551</v>
      </c>
      <c r="F43" s="75">
        <v>1200</v>
      </c>
      <c r="G43" s="214">
        <f t="shared" si="1"/>
        <v>223.67199999999957</v>
      </c>
      <c r="H43" s="73"/>
      <c r="I43" s="75">
        <f>ROUND(G43*F43,0)</f>
        <v>268406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>
      <c r="A45" s="48" t="s">
        <v>131</v>
      </c>
      <c r="B45" s="50" t="s">
        <v>132</v>
      </c>
      <c r="C45" s="90">
        <v>1110171156</v>
      </c>
      <c r="D45" s="213">
        <v>24948.2444</v>
      </c>
      <c r="E45" s="213">
        <v>25772.8268</v>
      </c>
      <c r="F45" s="75">
        <v>40</v>
      </c>
      <c r="G45" s="214">
        <f>E45-D45</f>
        <v>824.5823999999993</v>
      </c>
      <c r="H45" s="73"/>
      <c r="I45" s="75">
        <f>ROUND(G45*F45,0)</f>
        <v>32983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9741083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>
      <c r="A51" s="63"/>
      <c r="B51" s="74"/>
      <c r="C51" s="193">
        <v>611127627</v>
      </c>
      <c r="D51" s="190">
        <v>7780.862</v>
      </c>
      <c r="E51" s="190">
        <v>7830.838</v>
      </c>
      <c r="F51" s="60">
        <v>40</v>
      </c>
      <c r="G51" s="142">
        <f>E51-D51</f>
        <v>49.97599999999966</v>
      </c>
      <c r="H51" s="60"/>
      <c r="I51" s="60">
        <f>ROUND(F51*G51+H51,0)</f>
        <v>1999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149</v>
      </c>
      <c r="B53" s="65"/>
      <c r="C53" s="106">
        <v>810120245</v>
      </c>
      <c r="D53" s="190">
        <v>4218.1324</v>
      </c>
      <c r="E53" s="190">
        <v>4225.34</v>
      </c>
      <c r="F53" s="60">
        <v>3600</v>
      </c>
      <c r="G53" s="142">
        <f>E53-D53</f>
        <v>7.207599999999729</v>
      </c>
      <c r="H53" s="60"/>
      <c r="I53" s="60">
        <f>ROUND(F53*G53+H53,0)</f>
        <v>25947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354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5190.9913</v>
      </c>
      <c r="E55" s="121">
        <v>5242.1645</v>
      </c>
      <c r="F55" s="60">
        <v>3600</v>
      </c>
      <c r="G55" s="143">
        <f>E55-D55</f>
        <v>51.17320000000018</v>
      </c>
      <c r="H55" s="44"/>
      <c r="I55" s="60">
        <f>ROUND(F55*G55+H55,0)</f>
        <v>184224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5"/>
      <c r="B58" s="74" t="s">
        <v>115</v>
      </c>
      <c r="C58" s="193">
        <v>611127492</v>
      </c>
      <c r="D58" s="190">
        <v>27099.5344</v>
      </c>
      <c r="E58" s="190">
        <v>27481.7872</v>
      </c>
      <c r="F58" s="60">
        <v>20</v>
      </c>
      <c r="G58" s="142">
        <f>E58-D58</f>
        <v>382.2527999999984</v>
      </c>
      <c r="H58" s="60"/>
      <c r="I58" s="60">
        <f>ROUND(F58*G58+H58,0)</f>
        <v>7645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4.13259000019</v>
      </c>
    </row>
    <row r="59" spans="1:54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6"/>
      <c r="B60" s="70" t="s">
        <v>280</v>
      </c>
      <c r="C60" s="193">
        <v>611127702</v>
      </c>
      <c r="D60" s="190">
        <v>40487.9432</v>
      </c>
      <c r="E60" s="190">
        <v>40737.1868</v>
      </c>
      <c r="F60" s="60">
        <v>60</v>
      </c>
      <c r="G60" s="142">
        <f>E60-D60</f>
        <v>249.2436000000016</v>
      </c>
      <c r="H60" s="44"/>
      <c r="I60" s="60">
        <f>ROUND(F60*G60+H60,0)</f>
        <v>14955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281</v>
      </c>
      <c r="C61" s="193">
        <v>611127555</v>
      </c>
      <c r="D61" s="190">
        <v>24632.9656</v>
      </c>
      <c r="E61" s="190">
        <v>25199.2144</v>
      </c>
      <c r="F61" s="60">
        <v>60</v>
      </c>
      <c r="G61" s="142">
        <f>E61-D61</f>
        <v>566.2488000000012</v>
      </c>
      <c r="H61" s="44"/>
      <c r="I61" s="60">
        <f>ROUND(F61*G61+H61,0)</f>
        <v>33975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6"/>
      <c r="B63" s="74"/>
      <c r="C63" s="193">
        <v>1110171163</v>
      </c>
      <c r="D63" s="190">
        <v>2022.9572</v>
      </c>
      <c r="E63" s="190">
        <v>2101.2076</v>
      </c>
      <c r="F63" s="60">
        <v>60</v>
      </c>
      <c r="G63" s="142">
        <f>E63-D63</f>
        <v>78.25040000000013</v>
      </c>
      <c r="H63" s="44"/>
      <c r="I63" s="60">
        <f>ROUND(F63*G63+H63,0)</f>
        <v>4695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3">
        <v>1110171170</v>
      </c>
      <c r="D66" s="190">
        <v>331.708</v>
      </c>
      <c r="E66" s="190">
        <v>338.3932</v>
      </c>
      <c r="F66" s="60">
        <v>40</v>
      </c>
      <c r="G66" s="142">
        <f>E66-D66</f>
        <v>6.685199999999952</v>
      </c>
      <c r="H66" s="60"/>
      <c r="I66" s="60">
        <f>ROUND(F66*G66+H66,0)</f>
        <v>267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283</v>
      </c>
      <c r="C69" s="193">
        <v>611126404</v>
      </c>
      <c r="D69" s="190">
        <v>835.2739</v>
      </c>
      <c r="E69" s="190">
        <v>845.6784</v>
      </c>
      <c r="F69" s="60">
        <v>1800</v>
      </c>
      <c r="G69" s="142">
        <f>E69-D69</f>
        <v>10.404499999999985</v>
      </c>
      <c r="H69" s="60"/>
      <c r="I69" s="60">
        <f>ROUND((F69*G69+H69),0)</f>
        <v>18728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235</v>
      </c>
      <c r="B71" s="74" t="s">
        <v>242</v>
      </c>
      <c r="C71" s="193">
        <v>611127724</v>
      </c>
      <c r="D71" s="190">
        <v>2482.4082</v>
      </c>
      <c r="E71" s="190">
        <v>2504.1284</v>
      </c>
      <c r="F71" s="60">
        <v>30</v>
      </c>
      <c r="G71" s="142">
        <f>E71-D71</f>
        <v>21.720200000000204</v>
      </c>
      <c r="H71" s="60"/>
      <c r="I71" s="60">
        <f>ROUND(F71*G71+H71,0)</f>
        <v>652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292435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4566104</v>
      </c>
      <c r="J75" s="64"/>
      <c r="K75" s="64">
        <f>I18+I20+I22-I47-I74</f>
        <v>4660919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161</v>
      </c>
      <c r="B77" s="48" t="s">
        <v>158</v>
      </c>
      <c r="C77" s="73">
        <v>18705639</v>
      </c>
      <c r="D77" s="124">
        <v>22969</v>
      </c>
      <c r="E77" s="124">
        <v>23385</v>
      </c>
      <c r="F77" s="75">
        <v>30</v>
      </c>
      <c r="G77" s="210">
        <f>E77-D77</f>
        <v>416</v>
      </c>
      <c r="H77" s="48">
        <v>772</v>
      </c>
      <c r="I77" s="75">
        <f>F77*G77+H77</f>
        <v>13252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159</v>
      </c>
      <c r="C78" s="71"/>
      <c r="D78" s="49"/>
      <c r="E78" s="49"/>
      <c r="F78" s="68"/>
      <c r="G78" s="49"/>
      <c r="H78" s="233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551</v>
      </c>
      <c r="I79" s="75">
        <f>F79*G79+H79</f>
        <v>551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13803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4579907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236</v>
      </c>
      <c r="AZ91" s="89" t="s">
        <v>308</v>
      </c>
      <c r="BA91" s="47"/>
      <c r="BB91" s="47"/>
    </row>
    <row r="92" spans="1:54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351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76547</v>
      </c>
      <c r="BA93" s="92"/>
      <c r="BB93" s="187">
        <f>AZ93*BB58</f>
        <v>316337.3667445439</v>
      </c>
    </row>
    <row r="94" spans="1:54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3150094</v>
      </c>
      <c r="BA94" s="92"/>
      <c r="BB94" s="187">
        <f>AZ94*BB58</f>
        <v>13018046.964058517</v>
      </c>
    </row>
    <row r="95" spans="1:54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65440</v>
      </c>
      <c r="BA95" s="92"/>
      <c r="BB95" s="187">
        <f>AZ95*BB58</f>
        <v>270436.68961243355</v>
      </c>
    </row>
    <row r="96" spans="1:54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931399</v>
      </c>
      <c r="BA96" s="95"/>
      <c r="BB96" s="187">
        <f>AZ96*BB58</f>
        <v>3849090.1935869656</v>
      </c>
    </row>
    <row r="97" spans="1:54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321396</v>
      </c>
      <c r="BA97" s="78"/>
      <c r="BB97" s="187">
        <f>AZ97*BB58</f>
        <v>1328197.8957010652</v>
      </c>
    </row>
    <row r="98" spans="1:54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465288</v>
      </c>
      <c r="BA98" s="78"/>
      <c r="BB98" s="187">
        <f>AZ98*BB58</f>
        <v>1922844.5360084046</v>
      </c>
    </row>
    <row r="99" spans="1:54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138455</v>
      </c>
      <c r="BA99" s="78"/>
      <c r="BB99" s="187">
        <f>AZ99*BB58</f>
        <v>572177.7484763064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400</v>
      </c>
      <c r="BA100" s="78"/>
      <c r="BB100" s="187">
        <f>AZ100*BB58</f>
        <v>1653.0360000759997</v>
      </c>
    </row>
    <row r="101" spans="1:54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4860</v>
      </c>
      <c r="BA101" s="78"/>
      <c r="BB101" s="187">
        <f>AZ101*BB58</f>
        <v>20084.3874009234</v>
      </c>
    </row>
    <row r="102" spans="1:54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4132.59000019</v>
      </c>
    </row>
    <row r="103" spans="1:54" ht="12.75">
      <c r="A103" s="73">
        <v>1</v>
      </c>
      <c r="B103" s="48" t="s">
        <v>147</v>
      </c>
      <c r="C103" s="90">
        <v>804152757</v>
      </c>
      <c r="D103" s="121">
        <v>3548.879</v>
      </c>
      <c r="E103" s="121">
        <v>3593.2603</v>
      </c>
      <c r="F103" s="60">
        <v>36000</v>
      </c>
      <c r="G103" s="142">
        <f>E103-D103</f>
        <v>44.38130000000001</v>
      </c>
      <c r="H103" s="44"/>
      <c r="I103" s="60">
        <f>F103*G103+H103</f>
        <v>1597726.8000000003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15080</v>
      </c>
      <c r="BA103" s="95"/>
      <c r="BB103" s="187">
        <f>AZ103*BB58</f>
        <v>62319.4572028652</v>
      </c>
    </row>
    <row r="104" spans="1:54" ht="12.75">
      <c r="A104" s="49"/>
      <c r="B104" s="46" t="s">
        <v>148</v>
      </c>
      <c r="C104" s="106">
        <v>109054169</v>
      </c>
      <c r="D104" s="121">
        <v>4275.9537</v>
      </c>
      <c r="E104" s="121">
        <v>4323.7761</v>
      </c>
      <c r="F104" s="60">
        <v>36000</v>
      </c>
      <c r="G104" s="142">
        <f>E104-D104</f>
        <v>47.822400000000016</v>
      </c>
      <c r="H104" s="44"/>
      <c r="I104" s="60">
        <f>F104*G104+H104</f>
        <v>1721606.4000000006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2160</v>
      </c>
      <c r="BA104" s="78"/>
      <c r="BB104" s="187">
        <f>AZ104*BB58</f>
        <v>8926.3944004104</v>
      </c>
    </row>
    <row r="105" spans="1:54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3319333.200000001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4960</v>
      </c>
      <c r="BA105" s="78"/>
      <c r="BB105" s="187">
        <f>AZ105*BB58</f>
        <v>20497.646400942398</v>
      </c>
    </row>
    <row r="106" spans="1:54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>
      <c r="A107" s="44" t="s">
        <v>113</v>
      </c>
      <c r="B107" s="44" t="s">
        <v>114</v>
      </c>
      <c r="C107" s="106">
        <v>109053225</v>
      </c>
      <c r="D107" s="121">
        <v>8853.5461</v>
      </c>
      <c r="E107" s="121">
        <v>8944.1168</v>
      </c>
      <c r="F107" s="60">
        <v>21000</v>
      </c>
      <c r="G107" s="142">
        <f>E107-D107</f>
        <v>90.57070000000022</v>
      </c>
      <c r="H107" s="44"/>
      <c r="I107" s="60">
        <f>F107*G107+H107</f>
        <v>1901984.7000000046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40</v>
      </c>
      <c r="BA107" s="70"/>
      <c r="BB107" s="187">
        <f>AZ107*BB58</f>
        <v>165.30360000759998</v>
      </c>
    </row>
    <row r="108" spans="1:54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7920</v>
      </c>
      <c r="BA108" s="86"/>
      <c r="BB108" s="187">
        <f>AZ108*BB58</f>
        <v>32730.112801504798</v>
      </c>
    </row>
    <row r="109" spans="1:54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183611</v>
      </c>
      <c r="BA109" s="95"/>
      <c r="BB109" s="187">
        <f>AZ109*BB58</f>
        <v>758788.982524886</v>
      </c>
    </row>
    <row r="110" spans="1:54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18390</v>
      </c>
      <c r="BA110" s="78"/>
      <c r="BB110" s="187">
        <f>AZ110*BB58</f>
        <v>75998.3301034941</v>
      </c>
    </row>
    <row r="111" spans="1:54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165221</v>
      </c>
      <c r="BA111" s="86"/>
      <c r="BB111" s="187">
        <f>AZ111*BB58</f>
        <v>682790.6524213919</v>
      </c>
    </row>
    <row r="112" spans="1:54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15120</v>
      </c>
      <c r="BA112" s="92"/>
      <c r="BB112" s="187">
        <f>AZ112*BB58</f>
        <v>62484.76080287279</v>
      </c>
    </row>
    <row r="113" spans="1:54" ht="12.75">
      <c r="A113" s="49"/>
      <c r="B113" s="49" t="s">
        <v>120</v>
      </c>
      <c r="C113" s="91">
        <v>109056121</v>
      </c>
      <c r="D113" s="211">
        <v>7224.0786</v>
      </c>
      <c r="E113" s="211">
        <v>7256.8294</v>
      </c>
      <c r="F113" s="68">
        <v>4800</v>
      </c>
      <c r="G113" s="212">
        <f aca="true" t="shared" si="2" ref="G113:G132">E113-D113</f>
        <v>32.7507999999998</v>
      </c>
      <c r="H113" s="68"/>
      <c r="I113" s="68">
        <f>F113*G113+H113</f>
        <v>157203.83999999904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26480</v>
      </c>
      <c r="BA113" s="92"/>
      <c r="BB113" s="187">
        <f>AZ113*BB58</f>
        <v>109430.98320503118</v>
      </c>
    </row>
    <row r="114" spans="1:54" ht="12.75">
      <c r="A114" s="48" t="s">
        <v>121</v>
      </c>
      <c r="B114" s="48" t="s">
        <v>133</v>
      </c>
      <c r="C114" s="90">
        <v>623125232</v>
      </c>
      <c r="D114" s="213">
        <v>3665.8356</v>
      </c>
      <c r="E114" s="213">
        <v>3700.4725</v>
      </c>
      <c r="F114" s="75">
        <v>1800</v>
      </c>
      <c r="G114" s="214">
        <f t="shared" si="2"/>
        <v>34.63689999999997</v>
      </c>
      <c r="H114" s="73"/>
      <c r="I114" s="75">
        <f>G114*F114</f>
        <v>62346.41999999994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12406</v>
      </c>
      <c r="BA114" s="92"/>
      <c r="BB114" s="187">
        <f>AZ114*BB58</f>
        <v>51268.911542357135</v>
      </c>
    </row>
    <row r="115" spans="1:54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3200</v>
      </c>
      <c r="BA115" s="92"/>
      <c r="BB115" s="187">
        <f>AZ115*BB58</f>
        <v>13224.288000607998</v>
      </c>
    </row>
    <row r="116" spans="1:54" ht="12.75">
      <c r="A116" s="48" t="s">
        <v>123</v>
      </c>
      <c r="B116" s="48" t="s">
        <v>134</v>
      </c>
      <c r="C116" s="90">
        <v>623125667</v>
      </c>
      <c r="D116" s="213">
        <v>4943.856</v>
      </c>
      <c r="E116" s="213">
        <v>4995.6679</v>
      </c>
      <c r="F116" s="75">
        <v>1800</v>
      </c>
      <c r="G116" s="214">
        <f t="shared" si="2"/>
        <v>51.811900000000605</v>
      </c>
      <c r="H116" s="73"/>
      <c r="I116" s="75">
        <f>G116*F116</f>
        <v>93261.42000000109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35420</v>
      </c>
      <c r="BA116" s="92"/>
      <c r="BB116" s="187">
        <f>AZ116*BB58</f>
        <v>146376.33780672977</v>
      </c>
    </row>
    <row r="117" spans="1:54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11500</v>
      </c>
      <c r="BA117" s="92"/>
      <c r="BB117" s="187">
        <f>AZ117*BB58</f>
        <v>47524.785002184995</v>
      </c>
    </row>
    <row r="118" spans="1:54" ht="12.75">
      <c r="A118" s="48" t="s">
        <v>124</v>
      </c>
      <c r="B118" s="48" t="s">
        <v>135</v>
      </c>
      <c r="C118" s="90">
        <v>623126370</v>
      </c>
      <c r="D118" s="213">
        <v>1125.2267</v>
      </c>
      <c r="E118" s="213">
        <v>1142.0932</v>
      </c>
      <c r="F118" s="75">
        <v>4800</v>
      </c>
      <c r="G118" s="214">
        <f t="shared" si="2"/>
        <v>16.866500000000087</v>
      </c>
      <c r="H118" s="73"/>
      <c r="I118" s="75">
        <f>G118*F118</f>
        <v>80959.20000000042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206.62950000949996</v>
      </c>
    </row>
    <row r="119" spans="1:54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53560</v>
      </c>
      <c r="BA119" s="92"/>
      <c r="BB119" s="187">
        <f>AZ119*BB58</f>
        <v>221341.52041017637</v>
      </c>
    </row>
    <row r="120" spans="1:54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>
      <c r="A122" s="48" t="s">
        <v>126</v>
      </c>
      <c r="B122" s="48" t="s">
        <v>137</v>
      </c>
      <c r="C122" s="90">
        <v>623125142</v>
      </c>
      <c r="D122" s="213">
        <v>3351.5106</v>
      </c>
      <c r="E122" s="213">
        <v>3390.7198</v>
      </c>
      <c r="F122" s="75">
        <v>2400</v>
      </c>
      <c r="G122" s="214">
        <f t="shared" si="2"/>
        <v>39.20919999999978</v>
      </c>
      <c r="H122" s="73"/>
      <c r="I122" s="75">
        <f>G122*F122</f>
        <v>94102.07999999948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>
      <c r="A124" s="48" t="s">
        <v>127</v>
      </c>
      <c r="B124" s="48" t="s">
        <v>138</v>
      </c>
      <c r="C124" s="90">
        <v>623125205</v>
      </c>
      <c r="D124" s="213">
        <v>3092.3206</v>
      </c>
      <c r="E124" s="213">
        <v>3140.6529</v>
      </c>
      <c r="F124" s="75">
        <v>1800</v>
      </c>
      <c r="G124" s="214">
        <f t="shared" si="2"/>
        <v>48.33230000000003</v>
      </c>
      <c r="H124" s="73"/>
      <c r="I124" s="75">
        <f>G124*F124</f>
        <v>86998.14000000006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>
      <c r="A126" s="48" t="s">
        <v>128</v>
      </c>
      <c r="B126" s="48" t="s">
        <v>139</v>
      </c>
      <c r="C126" s="90">
        <v>623123704</v>
      </c>
      <c r="D126" s="213">
        <v>3613.4925</v>
      </c>
      <c r="E126" s="213">
        <v>3681.3798</v>
      </c>
      <c r="F126" s="75">
        <v>1800</v>
      </c>
      <c r="G126" s="214">
        <f t="shared" si="2"/>
        <v>67.88730000000032</v>
      </c>
      <c r="H126" s="73"/>
      <c r="I126" s="75">
        <f>G126*F126</f>
        <v>122197.14000000058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129</v>
      </c>
      <c r="B128" s="48" t="s">
        <v>140</v>
      </c>
      <c r="C128" s="90">
        <v>623125794</v>
      </c>
      <c r="D128" s="213">
        <v>425.8447</v>
      </c>
      <c r="E128" s="213">
        <v>438.5822</v>
      </c>
      <c r="F128" s="75">
        <v>1800</v>
      </c>
      <c r="G128" s="214">
        <f>E128-D128</f>
        <v>12.737500000000011</v>
      </c>
      <c r="H128" s="73"/>
      <c r="I128" s="75">
        <f>G128*F128</f>
        <v>22927.500000000022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130</v>
      </c>
      <c r="B130" s="48" t="s">
        <v>141</v>
      </c>
      <c r="C130" s="90">
        <v>623125736</v>
      </c>
      <c r="D130" s="213">
        <v>3900.3818</v>
      </c>
      <c r="E130" s="213">
        <v>3945.9465</v>
      </c>
      <c r="F130" s="75">
        <v>1200</v>
      </c>
      <c r="G130" s="214">
        <f t="shared" si="2"/>
        <v>45.5646999999999</v>
      </c>
      <c r="H130" s="73"/>
      <c r="I130" s="75">
        <f>G130*F130</f>
        <v>54677.63999999988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4579907</v>
      </c>
      <c r="BA131" s="47"/>
      <c r="BB131" s="165">
        <f>SUM(BB93:BB96)+BB103+BB109+SUM(BB112:BB126)</f>
        <v>18926877.870000184</v>
      </c>
    </row>
    <row r="132" spans="1:54" ht="12.75">
      <c r="A132" s="48" t="s">
        <v>131</v>
      </c>
      <c r="B132" s="50" t="s">
        <v>132</v>
      </c>
      <c r="C132" s="90">
        <v>1110171156</v>
      </c>
      <c r="D132" s="213">
        <v>2636.668</v>
      </c>
      <c r="E132" s="213">
        <v>2690.7536</v>
      </c>
      <c r="F132" s="75">
        <v>40</v>
      </c>
      <c r="G132" s="214">
        <f t="shared" si="2"/>
        <v>54.085599999999886</v>
      </c>
      <c r="H132" s="73"/>
      <c r="I132" s="75">
        <f>G132*F132</f>
        <v>2163.4239999999954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2678821.5040000053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355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3">
        <v>611127627</v>
      </c>
      <c r="D138" s="190">
        <v>3301.1124</v>
      </c>
      <c r="E138" s="190">
        <v>3301.8704</v>
      </c>
      <c r="F138" s="60">
        <v>40</v>
      </c>
      <c r="G138" s="142">
        <f>E138-D138</f>
        <v>0.7579999999998108</v>
      </c>
      <c r="H138" s="60"/>
      <c r="I138" s="60">
        <f>ROUND(F138*G138+H138,0)</f>
        <v>30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>
      <c r="A140" s="48" t="s">
        <v>149</v>
      </c>
      <c r="B140" s="65"/>
      <c r="C140" s="106">
        <v>810120245</v>
      </c>
      <c r="D140" s="190">
        <v>1555.6299</v>
      </c>
      <c r="E140" s="190">
        <v>1555.9664</v>
      </c>
      <c r="F140" s="60">
        <v>3600</v>
      </c>
      <c r="G140" s="142">
        <f aca="true" t="shared" si="3" ref="G140:G145">E140-D140</f>
        <v>0.3365000000001146</v>
      </c>
      <c r="H140" s="60"/>
      <c r="I140" s="60">
        <f aca="true" t="shared" si="4" ref="I140:I145">ROUND(F140*G140+H140,0)</f>
        <v>1211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4738.7723</v>
      </c>
      <c r="E142" s="121">
        <v>4763.6228</v>
      </c>
      <c r="F142" s="60">
        <v>3600</v>
      </c>
      <c r="G142" s="143">
        <f t="shared" si="3"/>
        <v>24.850500000000466</v>
      </c>
      <c r="H142" s="44"/>
      <c r="I142" s="60">
        <f t="shared" si="4"/>
        <v>89462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>
      <c r="A145" s="195"/>
      <c r="B145" s="74" t="s">
        <v>115</v>
      </c>
      <c r="C145" s="193">
        <v>611127492</v>
      </c>
      <c r="D145" s="190">
        <v>7381.3724</v>
      </c>
      <c r="E145" s="190">
        <v>7447.4928</v>
      </c>
      <c r="F145" s="60">
        <v>20</v>
      </c>
      <c r="G145" s="142">
        <f t="shared" si="3"/>
        <v>66.12039999999979</v>
      </c>
      <c r="H145" s="60"/>
      <c r="I145" s="60">
        <f t="shared" si="4"/>
        <v>1322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>
      <c r="A147" s="196"/>
      <c r="B147" s="70" t="s">
        <v>280</v>
      </c>
      <c r="C147" s="193">
        <v>611127702</v>
      </c>
      <c r="D147" s="190">
        <v>8267.34</v>
      </c>
      <c r="E147" s="190">
        <v>8399.4924</v>
      </c>
      <c r="F147" s="60">
        <v>60</v>
      </c>
      <c r="G147" s="142">
        <f>E147-D147</f>
        <v>132.15239999999903</v>
      </c>
      <c r="H147" s="44"/>
      <c r="I147" s="60">
        <f>ROUND(F147*G147+H147,0)</f>
        <v>7929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281</v>
      </c>
      <c r="C148" s="193">
        <v>611127555</v>
      </c>
      <c r="D148" s="190">
        <v>4720.7756</v>
      </c>
      <c r="E148" s="190">
        <v>4862.2444</v>
      </c>
      <c r="F148" s="60">
        <v>60</v>
      </c>
      <c r="G148" s="142">
        <f>E148-D148</f>
        <v>141.46879999999965</v>
      </c>
      <c r="H148" s="44"/>
      <c r="I148" s="60">
        <f>ROUND(F148*G148+H148,0)</f>
        <v>8488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>
      <c r="A150" s="196"/>
      <c r="B150" s="74"/>
      <c r="C150" s="193">
        <v>1110171163</v>
      </c>
      <c r="D150" s="121">
        <v>1042.2668</v>
      </c>
      <c r="E150" s="121">
        <v>1082.8104</v>
      </c>
      <c r="F150" s="60">
        <v>60</v>
      </c>
      <c r="G150" s="142">
        <f>E150-D150</f>
        <v>40.54359999999997</v>
      </c>
      <c r="H150" s="44"/>
      <c r="I150" s="60">
        <f>ROUND(F150*G150+H150,0)</f>
        <v>2433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3">
        <v>1110171170</v>
      </c>
      <c r="D153" s="190">
        <v>333.4832</v>
      </c>
      <c r="E153" s="190">
        <v>337.7744</v>
      </c>
      <c r="F153" s="60">
        <v>40</v>
      </c>
      <c r="G153" s="142">
        <f>E153-D153</f>
        <v>4.2912000000000035</v>
      </c>
      <c r="H153" s="60"/>
      <c r="I153" s="60">
        <f>ROUND(F153*G153+H153,0)</f>
        <v>172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234</v>
      </c>
      <c r="C156" s="193">
        <v>611126404</v>
      </c>
      <c r="D156" s="190">
        <v>1252.2376</v>
      </c>
      <c r="E156" s="190">
        <v>1266.845</v>
      </c>
      <c r="F156" s="60">
        <v>1800</v>
      </c>
      <c r="G156" s="142">
        <f>E156-D156</f>
        <v>14.607400000000098</v>
      </c>
      <c r="H156" s="60"/>
      <c r="I156" s="60">
        <f>ROUND(F156*G156+H156,0)</f>
        <v>26293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235</v>
      </c>
      <c r="B158" s="48" t="s">
        <v>247</v>
      </c>
      <c r="C158" s="193">
        <v>611127724</v>
      </c>
      <c r="D158" s="190">
        <v>1195</v>
      </c>
      <c r="E158" s="190">
        <v>1197.8638</v>
      </c>
      <c r="F158" s="60">
        <v>30</v>
      </c>
      <c r="G158" s="142">
        <f>E158-D158</f>
        <v>2.863800000000083</v>
      </c>
      <c r="H158" s="60"/>
      <c r="I158" s="60">
        <f>ROUND(F158*G158+H158,0)</f>
        <v>86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4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</row>
    <row r="160" spans="1:54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137426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2405070.3960000006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2405070.3960000006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9"/>
  <sheetViews>
    <sheetView zoomScalePageLayoutView="0" workbookViewId="0" topLeftCell="AM1">
      <selection activeCell="K5" sqref="K5"/>
    </sheetView>
  </sheetViews>
  <sheetFormatPr defaultColWidth="9.00390625" defaultRowHeight="12.75"/>
  <cols>
    <col min="1" max="1" width="5.625" style="0" customWidth="1"/>
    <col min="2" max="2" width="38.25390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8.253906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1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7.375" style="0" customWidth="1"/>
    <col min="21" max="21" width="13.125" style="0" customWidth="1"/>
    <col min="22" max="22" width="26.75390625" style="0" customWidth="1"/>
    <col min="23" max="23" width="13.125" style="0" customWidth="1"/>
    <col min="24" max="24" width="12.625" style="0" customWidth="1"/>
    <col min="25" max="25" width="12.75390625" style="0" customWidth="1"/>
    <col min="26" max="26" width="13.125" style="0" customWidth="1"/>
    <col min="27" max="27" width="13.375" style="0" customWidth="1"/>
    <col min="28" max="28" width="6.375" style="0" customWidth="1"/>
    <col min="31" max="31" width="30.625" style="0" customWidth="1"/>
    <col min="32" max="32" width="13.125" style="0" customWidth="1"/>
    <col min="33" max="33" width="12.625" style="0" customWidth="1"/>
    <col min="34" max="35" width="13.25390625" style="0" customWidth="1"/>
    <col min="36" max="36" width="13.625" style="0" customWidth="1"/>
    <col min="37" max="37" width="6.75390625" style="0" customWidth="1"/>
    <col min="40" max="40" width="30.875" style="0" customWidth="1"/>
    <col min="41" max="41" width="13.75390625" style="0" customWidth="1"/>
    <col min="42" max="42" width="12.875" style="0" customWidth="1"/>
    <col min="43" max="43" width="11.625" style="0" customWidth="1"/>
    <col min="44" max="44" width="13.00390625" style="0" customWidth="1"/>
    <col min="45" max="45" width="12.375" style="0" customWidth="1"/>
    <col min="51" max="51" width="26.125" style="0" customWidth="1"/>
    <col min="52" max="52" width="17.125" style="0" customWidth="1"/>
    <col min="53" max="53" width="14.625" style="0" customWidth="1"/>
    <col min="54" max="54" width="15.625" style="0" customWidth="1"/>
    <col min="78" max="78" width="8.25390625" style="0" customWidth="1"/>
    <col min="81" max="81" width="11.00390625" style="0" customWidth="1"/>
    <col min="87" max="87" width="11.125" style="0" customWidth="1"/>
    <col min="89" max="89" width="5.875" style="0" customWidth="1"/>
    <col min="90" max="90" width="10.375" style="0" customWidth="1"/>
  </cols>
  <sheetData>
    <row r="1" spans="1:68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.75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.75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10</v>
      </c>
      <c r="AZ4" s="144" t="s">
        <v>306</v>
      </c>
      <c r="BA4" s="47"/>
      <c r="BB4" s="4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47"/>
      <c r="B6" s="47"/>
      <c r="C6" s="47"/>
      <c r="D6" s="167" t="s">
        <v>310</v>
      </c>
      <c r="E6" s="167"/>
      <c r="F6" s="47"/>
      <c r="G6" s="47"/>
      <c r="H6" s="47"/>
      <c r="I6" s="47"/>
      <c r="J6" s="47"/>
      <c r="K6" s="47"/>
      <c r="L6" s="47"/>
      <c r="M6" s="167" t="s">
        <v>310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12703449.20000001</v>
      </c>
      <c r="BA8" s="168"/>
      <c r="BB8" s="169">
        <f>BB9+BB14</f>
        <v>21721270.849866595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5827450</v>
      </c>
      <c r="BA9" s="171">
        <f>(BB11+BB12)/AZ9</f>
        <v>3.7272424731</v>
      </c>
      <c r="BB9" s="169">
        <f>BB10+BB11+BB12+BB13</f>
        <v>21720319.149866596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311</v>
      </c>
      <c r="Z10" s="47"/>
      <c r="AA10" s="47"/>
      <c r="AB10" s="47"/>
      <c r="AC10" s="47"/>
      <c r="AD10" s="47"/>
      <c r="AE10" s="47"/>
      <c r="AF10" s="47"/>
      <c r="AG10" s="47"/>
      <c r="AH10" s="167" t="s">
        <v>311</v>
      </c>
      <c r="AI10" s="47"/>
      <c r="AJ10" s="47"/>
      <c r="AK10" s="47"/>
      <c r="AL10" s="47"/>
      <c r="AM10" s="47"/>
      <c r="AN10" s="47"/>
      <c r="AO10" s="47"/>
      <c r="AP10" s="47"/>
      <c r="AQ10" s="167" t="s">
        <v>311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9555</v>
      </c>
      <c r="BA11" s="175">
        <v>3.7272424731</v>
      </c>
      <c r="BB11" s="174">
        <f>AZ11*BA11</f>
        <v>35613.8018304705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5817895</v>
      </c>
      <c r="BA12" s="175">
        <v>3.7272424731</v>
      </c>
      <c r="BB12" s="174">
        <f>AZ12*BA12</f>
        <v>21684705.348036125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6590195</v>
      </c>
      <c r="X14" s="60">
        <f>SUM(X15:X26)</f>
        <v>5545765</v>
      </c>
      <c r="Y14" s="60">
        <f>SUM(Y15:Y27)</f>
        <v>0</v>
      </c>
      <c r="Z14" s="60">
        <f>SUM(Z15:Z26)</f>
        <v>1044430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189900</v>
      </c>
      <c r="AG14" s="60">
        <f>SUM(AG16:AG22)</f>
        <v>182129</v>
      </c>
      <c r="AH14" s="60">
        <f>SUM(AH16:AH22)</f>
        <v>0</v>
      </c>
      <c r="AI14" s="60">
        <f>SUM(AI16:AI22)</f>
        <v>7771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95967</v>
      </c>
      <c r="AP14" s="75">
        <f>SUM(AP16:AP17)</f>
        <v>0</v>
      </c>
      <c r="AQ14" s="75">
        <f>SUM(AQ16:AQ17)</f>
        <v>0</v>
      </c>
      <c r="AR14" s="75">
        <f>ROUND(SUM(AR16:AR20),0)</f>
        <v>95967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310</v>
      </c>
      <c r="BA14" s="176"/>
      <c r="BB14" s="174">
        <f>SUM(BB15:BB21)</f>
        <v>951.6999999999999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3480647</v>
      </c>
      <c r="X15" s="88">
        <f>ROUND(I20,0)</f>
        <v>3480647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.75">
      <c r="A16" s="73">
        <v>1</v>
      </c>
      <c r="B16" s="48" t="s">
        <v>147</v>
      </c>
      <c r="C16" s="90">
        <v>804152757</v>
      </c>
      <c r="D16" s="121">
        <v>6177.2189</v>
      </c>
      <c r="E16" s="121">
        <v>6275.8858</v>
      </c>
      <c r="F16" s="60">
        <v>36000</v>
      </c>
      <c r="G16" s="142">
        <f>E16-D16</f>
        <v>98.66690000000017</v>
      </c>
      <c r="H16" s="44"/>
      <c r="I16" s="60">
        <f>ROUND((F16*G16+H16),0)</f>
        <v>3552008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180966</v>
      </c>
      <c r="X16" s="81">
        <f>ROUND(I27,0)</f>
        <v>180966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182129</v>
      </c>
      <c r="AG16" s="67">
        <v>182129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263</v>
      </c>
      <c r="AP16" s="70">
        <v>0</v>
      </c>
      <c r="AQ16" s="70">
        <v>0</v>
      </c>
      <c r="AR16" s="67">
        <v>263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.75">
      <c r="A17" s="49"/>
      <c r="B17" s="46" t="s">
        <v>148</v>
      </c>
      <c r="C17" s="106">
        <v>109054169</v>
      </c>
      <c r="D17" s="121">
        <v>9359.6306</v>
      </c>
      <c r="E17" s="121">
        <v>9514.5408</v>
      </c>
      <c r="F17" s="60">
        <v>36000</v>
      </c>
      <c r="G17" s="142">
        <f>E17-D17</f>
        <v>154.91020000000026</v>
      </c>
      <c r="H17" s="44"/>
      <c r="I17" s="60">
        <f>F17*G17+H17</f>
        <v>5576767.2000000095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268831</v>
      </c>
      <c r="X17" s="81">
        <f>ROUND(I29,0)</f>
        <v>268831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1578</v>
      </c>
      <c r="AG17" s="70">
        <v>0</v>
      </c>
      <c r="AH17" s="70">
        <v>0</v>
      </c>
      <c r="AI17" s="67">
        <v>1578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1117</v>
      </c>
      <c r="AP17" s="70">
        <v>0</v>
      </c>
      <c r="AQ17" s="70">
        <v>0</v>
      </c>
      <c r="AR17" s="67">
        <v>1117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140</v>
      </c>
      <c r="BA17" s="179">
        <v>3.59</v>
      </c>
      <c r="BB17" s="174">
        <f>AZ17*BA17</f>
        <v>502.59999999999997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9213247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220410</v>
      </c>
      <c r="X18" s="81">
        <f>ROUND(I31,0)</f>
        <v>220410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6193</v>
      </c>
      <c r="AG18" s="71">
        <v>0</v>
      </c>
      <c r="AH18" s="71">
        <v>0</v>
      </c>
      <c r="AI18" s="68">
        <v>6193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73140</v>
      </c>
      <c r="AP18" s="70">
        <v>0</v>
      </c>
      <c r="AQ18" s="70">
        <v>0</v>
      </c>
      <c r="AR18" s="67">
        <v>73140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79">
        <v>1.71</v>
      </c>
      <c r="BB18" s="174">
        <f>AZ18*BA18</f>
        <v>102.6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7868</v>
      </c>
      <c r="N19" s="124">
        <v>7978</v>
      </c>
      <c r="O19" s="73">
        <v>1</v>
      </c>
      <c r="P19" s="148">
        <f>N19-M19</f>
        <v>110</v>
      </c>
      <c r="Q19" s="149"/>
      <c r="R19" s="75">
        <f>O19*P19+Q19</f>
        <v>110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1012</v>
      </c>
      <c r="AP19" s="67">
        <v>0</v>
      </c>
      <c r="AQ19" s="70">
        <v>0</v>
      </c>
      <c r="AR19" s="67">
        <v>1012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110</v>
      </c>
      <c r="BA19" s="179">
        <v>3.15</v>
      </c>
      <c r="BB19" s="174">
        <f>AZ19*BA19</f>
        <v>346.5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.75">
      <c r="A20" s="44" t="s">
        <v>113</v>
      </c>
      <c r="B20" s="44" t="s">
        <v>114</v>
      </c>
      <c r="C20" s="106">
        <v>109053225</v>
      </c>
      <c r="D20" s="121">
        <v>21050.9318</v>
      </c>
      <c r="E20" s="121">
        <v>21216.6769</v>
      </c>
      <c r="F20" s="60">
        <v>21000</v>
      </c>
      <c r="G20" s="142">
        <f>E20-D20</f>
        <v>165.7451000000001</v>
      </c>
      <c r="H20" s="44"/>
      <c r="I20" s="60">
        <f>ROUND((F20*G20+H20),0)</f>
        <v>3480647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596792</v>
      </c>
      <c r="X20" s="81">
        <f>ROUND(I35,0)</f>
        <v>596792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20435</v>
      </c>
      <c r="AP20" s="68"/>
      <c r="AQ20" s="71"/>
      <c r="AR20" s="68">
        <v>20435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657</v>
      </c>
      <c r="N21" s="223">
        <v>664</v>
      </c>
      <c r="O21" s="57">
        <v>20</v>
      </c>
      <c r="P21" s="222">
        <f>N21-M21</f>
        <v>7</v>
      </c>
      <c r="Q21" s="151"/>
      <c r="R21" s="60">
        <f>O21*P21+Q21</f>
        <v>140</v>
      </c>
      <c r="S21" s="61" t="s">
        <v>67</v>
      </c>
      <c r="T21" s="63" t="s">
        <v>35</v>
      </c>
      <c r="U21" s="64"/>
      <c r="V21" s="64"/>
      <c r="W21" s="67">
        <f t="shared" si="0"/>
        <v>176356</v>
      </c>
      <c r="X21" s="81">
        <f>ROUND(I37,0)</f>
        <v>176356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228">
        <v>84472</v>
      </c>
      <c r="J22" s="49"/>
      <c r="K22" s="49" t="s">
        <v>179</v>
      </c>
      <c r="L22" s="224">
        <v>122848480</v>
      </c>
      <c r="M22" s="223">
        <v>185</v>
      </c>
      <c r="N22" s="223">
        <v>188</v>
      </c>
      <c r="O22" s="57">
        <v>20</v>
      </c>
      <c r="P22" s="222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621763</v>
      </c>
      <c r="X22" s="81">
        <f>ROUND(I39,0)</f>
        <v>621763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310</v>
      </c>
      <c r="S23" s="61" t="s">
        <v>69</v>
      </c>
      <c r="T23" s="63" t="s">
        <v>37</v>
      </c>
      <c r="U23" s="64"/>
      <c r="V23" s="64"/>
      <c r="W23" s="67">
        <f t="shared" si="0"/>
        <v>786703</v>
      </c>
      <c r="X23" s="81">
        <v>0</v>
      </c>
      <c r="Y23" s="70">
        <v>0</v>
      </c>
      <c r="Z23" s="67">
        <f>I26+I25</f>
        <v>786703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29922</v>
      </c>
      <c r="X24" s="81">
        <v>0</v>
      </c>
      <c r="Y24" s="70">
        <v>0</v>
      </c>
      <c r="Z24" s="67">
        <f>I41</f>
        <v>29922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201959</v>
      </c>
      <c r="X25" s="81">
        <v>0</v>
      </c>
      <c r="Y25" s="70">
        <v>0</v>
      </c>
      <c r="Z25" s="67">
        <f>I43</f>
        <v>201959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.75">
      <c r="A26" s="49"/>
      <c r="B26" s="49" t="s">
        <v>120</v>
      </c>
      <c r="C26" s="91">
        <v>109056121</v>
      </c>
      <c r="D26" s="211">
        <v>23311.7445</v>
      </c>
      <c r="E26" s="211">
        <v>23475.641</v>
      </c>
      <c r="F26" s="68">
        <v>4800</v>
      </c>
      <c r="G26" s="212">
        <f aca="true" t="shared" si="1" ref="G26:G43">E26-D26</f>
        <v>163.89649999999892</v>
      </c>
      <c r="H26" s="68"/>
      <c r="I26" s="68">
        <f>ROUND(F26*G26+H26,0)</f>
        <v>786703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25846</v>
      </c>
      <c r="X26" s="82">
        <v>0</v>
      </c>
      <c r="Y26" s="71">
        <v>0</v>
      </c>
      <c r="Z26" s="68">
        <f>I45+I46</f>
        <v>25846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5727.894</v>
      </c>
      <c r="BA26" s="169">
        <v>17.2</v>
      </c>
      <c r="BB26" s="174">
        <f>AZ26*BA26</f>
        <v>98519.7768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.75">
      <c r="A27" s="48" t="s">
        <v>121</v>
      </c>
      <c r="B27" s="48" t="s">
        <v>133</v>
      </c>
      <c r="C27" s="90">
        <v>623125232</v>
      </c>
      <c r="D27" s="213">
        <v>10282.6488</v>
      </c>
      <c r="E27" s="213">
        <v>10383.1853</v>
      </c>
      <c r="F27" s="75">
        <v>1800</v>
      </c>
      <c r="G27" s="214">
        <f t="shared" si="1"/>
        <v>100.53649999999834</v>
      </c>
      <c r="H27" s="73"/>
      <c r="I27" s="75">
        <f>ROUND(G27*F27,0)</f>
        <v>180966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1148.168</v>
      </c>
      <c r="BA28" s="169">
        <v>17.2</v>
      </c>
      <c r="BB28" s="174">
        <f>AZ28*BA28</f>
        <v>19748.489599999997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.75">
      <c r="A29" s="48" t="s">
        <v>123</v>
      </c>
      <c r="B29" s="48" t="s">
        <v>134</v>
      </c>
      <c r="C29" s="90">
        <v>623125667</v>
      </c>
      <c r="D29" s="213">
        <v>13011.4464</v>
      </c>
      <c r="E29" s="213">
        <v>13160.7967</v>
      </c>
      <c r="F29" s="75">
        <v>1800</v>
      </c>
      <c r="G29" s="214">
        <f t="shared" si="1"/>
        <v>149.35030000000006</v>
      </c>
      <c r="H29" s="73"/>
      <c r="I29" s="75">
        <f>ROUND(G29*F29,0)</f>
        <v>268831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.75">
      <c r="A31" s="48" t="s">
        <v>124</v>
      </c>
      <c r="B31" s="48" t="s">
        <v>135</v>
      </c>
      <c r="C31" s="90">
        <v>623126370</v>
      </c>
      <c r="D31" s="213">
        <v>3660.641</v>
      </c>
      <c r="E31" s="213">
        <v>3706.5597</v>
      </c>
      <c r="F31" s="75">
        <v>4800</v>
      </c>
      <c r="G31" s="214">
        <f t="shared" si="1"/>
        <v>45.91869999999972</v>
      </c>
      <c r="H31" s="73"/>
      <c r="I31" s="75">
        <f>ROUND(G31*F31,0)</f>
        <v>220410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.75">
      <c r="A33" s="48" t="s">
        <v>125</v>
      </c>
      <c r="B33" s="48" t="s">
        <v>136</v>
      </c>
      <c r="C33" s="90">
        <v>623125137</v>
      </c>
      <c r="D33" s="213">
        <v>2202.728</v>
      </c>
      <c r="E33" s="213">
        <v>2202.728</v>
      </c>
      <c r="F33" s="75">
        <v>4800</v>
      </c>
      <c r="G33" s="214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.75">
      <c r="A35" s="48" t="s">
        <v>126</v>
      </c>
      <c r="B35" s="48" t="s">
        <v>137</v>
      </c>
      <c r="C35" s="90">
        <v>623125142</v>
      </c>
      <c r="D35" s="213">
        <v>17470.677</v>
      </c>
      <c r="E35" s="213">
        <v>17719.3403</v>
      </c>
      <c r="F35" s="75">
        <v>2400</v>
      </c>
      <c r="G35" s="214">
        <f t="shared" si="1"/>
        <v>248.66330000000016</v>
      </c>
      <c r="H35" s="73"/>
      <c r="I35" s="75">
        <f>ROUND(G35*F35,0)</f>
        <v>596792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.75">
      <c r="A37" s="48" t="s">
        <v>127</v>
      </c>
      <c r="B37" s="48" t="s">
        <v>138</v>
      </c>
      <c r="C37" s="90">
        <v>623125205</v>
      </c>
      <c r="D37" s="213">
        <v>6638.1531</v>
      </c>
      <c r="E37" s="213">
        <v>6736.1285</v>
      </c>
      <c r="F37" s="75">
        <v>1800</v>
      </c>
      <c r="G37" s="214">
        <f t="shared" si="1"/>
        <v>97.97539999999935</v>
      </c>
      <c r="H37" s="73"/>
      <c r="I37" s="75">
        <f>ROUND(G37*F37,0)</f>
        <v>176356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.75">
      <c r="A39" s="48" t="s">
        <v>128</v>
      </c>
      <c r="B39" s="48" t="s">
        <v>139</v>
      </c>
      <c r="C39" s="90">
        <v>623123704</v>
      </c>
      <c r="D39" s="213">
        <v>12504.6231</v>
      </c>
      <c r="E39" s="213">
        <v>12850.0471</v>
      </c>
      <c r="F39" s="75">
        <v>1800</v>
      </c>
      <c r="G39" s="214">
        <f t="shared" si="1"/>
        <v>345.42399999999907</v>
      </c>
      <c r="H39" s="73"/>
      <c r="I39" s="75">
        <f>ROUND(G39*F39,0)</f>
        <v>621763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.75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.75">
      <c r="A41" s="48" t="s">
        <v>129</v>
      </c>
      <c r="B41" s="48" t="s">
        <v>140</v>
      </c>
      <c r="C41" s="90">
        <v>623125794</v>
      </c>
      <c r="D41" s="213">
        <v>430.559</v>
      </c>
      <c r="E41" s="213">
        <v>447.1821</v>
      </c>
      <c r="F41" s="75">
        <v>1800</v>
      </c>
      <c r="G41" s="214">
        <f t="shared" si="1"/>
        <v>16.623099999999965</v>
      </c>
      <c r="H41" s="73"/>
      <c r="I41" s="75">
        <f>ROUND(G41*F41,0)</f>
        <v>29922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.75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.75">
      <c r="A43" s="48" t="s">
        <v>130</v>
      </c>
      <c r="B43" s="48" t="s">
        <v>141</v>
      </c>
      <c r="C43" s="90">
        <v>623125736</v>
      </c>
      <c r="D43" s="213">
        <v>6220.2486</v>
      </c>
      <c r="E43" s="213">
        <v>6388.5481</v>
      </c>
      <c r="F43" s="75">
        <v>1200</v>
      </c>
      <c r="G43" s="214">
        <f t="shared" si="1"/>
        <v>168.29950000000008</v>
      </c>
      <c r="H43" s="73"/>
      <c r="I43" s="75">
        <f>ROUND(G43*F43,0)</f>
        <v>201959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.75">
      <c r="A45" s="48" t="s">
        <v>131</v>
      </c>
      <c r="B45" s="50" t="s">
        <v>132</v>
      </c>
      <c r="C45" s="90">
        <v>1110171156</v>
      </c>
      <c r="D45" s="213">
        <v>21338.6576</v>
      </c>
      <c r="E45" s="213">
        <v>21984.812</v>
      </c>
      <c r="F45" s="75">
        <v>40</v>
      </c>
      <c r="G45" s="214">
        <f>E45-D45</f>
        <v>646.1544000000031</v>
      </c>
      <c r="H45" s="73"/>
      <c r="I45" s="75">
        <f>ROUND(G45*F45,0)</f>
        <v>25846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6590195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.75">
      <c r="A51" s="63"/>
      <c r="B51" s="74"/>
      <c r="C51" s="193">
        <v>611127627</v>
      </c>
      <c r="D51" s="190">
        <v>7184.8856</v>
      </c>
      <c r="E51" s="190">
        <v>7224.3392</v>
      </c>
      <c r="F51" s="60">
        <v>40</v>
      </c>
      <c r="G51" s="142">
        <f>E51-D51</f>
        <v>39.45360000000073</v>
      </c>
      <c r="H51" s="60"/>
      <c r="I51" s="60">
        <f>ROUND(F51*G51+H51,0)</f>
        <v>1578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.75">
      <c r="A53" s="48" t="s">
        <v>149</v>
      </c>
      <c r="B53" s="65"/>
      <c r="C53" s="106">
        <v>810120245</v>
      </c>
      <c r="D53" s="190">
        <v>4043.7748</v>
      </c>
      <c r="E53" s="190">
        <v>4050.395</v>
      </c>
      <c r="F53" s="60">
        <v>3600</v>
      </c>
      <c r="G53" s="142">
        <f>E53-D53</f>
        <v>6.620199999999841</v>
      </c>
      <c r="H53" s="60"/>
      <c r="I53" s="60">
        <f>ROUND(F53*G53+H53,0)</f>
        <v>23833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312</v>
      </c>
      <c r="AU53" s="47"/>
      <c r="AV53" s="47"/>
      <c r="AW53" s="47"/>
      <c r="AX53" s="47"/>
      <c r="AY53" s="47"/>
      <c r="AZ53" s="47"/>
      <c r="BA53" s="47"/>
      <c r="BB53" s="47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.75">
      <c r="A55" s="74"/>
      <c r="B55" s="65"/>
      <c r="C55" s="103">
        <v>4050284</v>
      </c>
      <c r="D55" s="121">
        <v>4854.6012</v>
      </c>
      <c r="E55" s="121">
        <v>4898.5612</v>
      </c>
      <c r="F55" s="60">
        <v>3600</v>
      </c>
      <c r="G55" s="143">
        <f>E55-D55</f>
        <v>43.960000000000036</v>
      </c>
      <c r="H55" s="44"/>
      <c r="I55" s="60">
        <f>ROUND(F55*G55+H55,0)</f>
        <v>158256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.75">
      <c r="A58" s="195"/>
      <c r="B58" s="74" t="s">
        <v>115</v>
      </c>
      <c r="C58" s="193">
        <v>611127492</v>
      </c>
      <c r="D58" s="190">
        <v>24939.2336</v>
      </c>
      <c r="E58" s="190">
        <v>25248.2804</v>
      </c>
      <c r="F58" s="60">
        <v>20</v>
      </c>
      <c r="G58" s="142">
        <f>E58-D58</f>
        <v>309.0468000000001</v>
      </c>
      <c r="H58" s="60"/>
      <c r="I58" s="60">
        <f>ROUND(F58*G58+H58,0)</f>
        <v>6181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3.7272424731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.75">
      <c r="A60" s="196"/>
      <c r="B60" s="70" t="s">
        <v>280</v>
      </c>
      <c r="C60" s="193">
        <v>611127702</v>
      </c>
      <c r="D60" s="190">
        <v>36979.3668</v>
      </c>
      <c r="E60" s="190">
        <v>37403.9584</v>
      </c>
      <c r="F60" s="60">
        <v>60</v>
      </c>
      <c r="G60" s="142">
        <f>E60-D60</f>
        <v>424.59159999999974</v>
      </c>
      <c r="H60" s="44"/>
      <c r="I60" s="60">
        <f>ROUND(F60*G60+H60,0)</f>
        <v>25475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3.5">
      <c r="A61" s="63"/>
      <c r="B61" s="70" t="s">
        <v>281</v>
      </c>
      <c r="C61" s="193">
        <v>611127555</v>
      </c>
      <c r="D61" s="190">
        <v>19610.3852</v>
      </c>
      <c r="E61" s="190">
        <v>20404.3816</v>
      </c>
      <c r="F61" s="60">
        <v>60</v>
      </c>
      <c r="G61" s="142">
        <f>E61-D61</f>
        <v>793.9964</v>
      </c>
      <c r="H61" s="44"/>
      <c r="I61" s="60">
        <f>ROUND(F61*G61+H61,0)</f>
        <v>47640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.75">
      <c r="A63" s="196"/>
      <c r="B63" s="74"/>
      <c r="C63" s="193">
        <v>1110171163</v>
      </c>
      <c r="D63" s="190">
        <v>1550.5916</v>
      </c>
      <c r="E63" s="190">
        <v>1569.2824</v>
      </c>
      <c r="F63" s="60">
        <v>60</v>
      </c>
      <c r="G63" s="142">
        <f>E63-D63</f>
        <v>18.69080000000008</v>
      </c>
      <c r="H63" s="44"/>
      <c r="I63" s="60">
        <f>ROUND(F63*G63+H63,0)</f>
        <v>1121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.75">
      <c r="A66" s="63"/>
      <c r="B66" s="74"/>
      <c r="C66" s="193">
        <v>1110171170</v>
      </c>
      <c r="D66" s="190">
        <v>267.7356</v>
      </c>
      <c r="E66" s="190">
        <v>274.312</v>
      </c>
      <c r="F66" s="60">
        <v>40</v>
      </c>
      <c r="G66" s="142">
        <f>E66-D66</f>
        <v>6.576400000000035</v>
      </c>
      <c r="H66" s="60"/>
      <c r="I66" s="60">
        <f>ROUND(F66*G66+H66,0)</f>
        <v>263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3.5">
      <c r="A69" s="63"/>
      <c r="B69" s="74" t="s">
        <v>283</v>
      </c>
      <c r="C69" s="193">
        <v>611126404</v>
      </c>
      <c r="D69" s="190">
        <v>700.1255</v>
      </c>
      <c r="E69" s="190">
        <v>712.0459</v>
      </c>
      <c r="F69" s="60">
        <v>1800</v>
      </c>
      <c r="G69" s="142">
        <f>E69-D69</f>
        <v>11.920399999999972</v>
      </c>
      <c r="H69" s="60"/>
      <c r="I69" s="60">
        <f>ROUND((F69*G69+H69),0)</f>
        <v>21457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.75">
      <c r="A71" s="63" t="s">
        <v>235</v>
      </c>
      <c r="B71" s="74" t="s">
        <v>242</v>
      </c>
      <c r="C71" s="193">
        <v>611127724</v>
      </c>
      <c r="D71" s="190">
        <v>2284.3856</v>
      </c>
      <c r="E71" s="190">
        <v>2318.1392</v>
      </c>
      <c r="F71" s="60">
        <v>30</v>
      </c>
      <c r="G71" s="142">
        <f>E71-D71</f>
        <v>33.753600000000006</v>
      </c>
      <c r="H71" s="60"/>
      <c r="I71" s="60">
        <f>ROUND(F71*G71+H71,0)</f>
        <v>1013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285804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5817895</v>
      </c>
      <c r="J75" s="64"/>
      <c r="K75" s="64">
        <f>I18+I20+I22-I47-I74</f>
        <v>5902367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.75">
      <c r="A77" s="48" t="s">
        <v>161</v>
      </c>
      <c r="B77" s="48" t="s">
        <v>158</v>
      </c>
      <c r="C77" s="73">
        <v>18705639</v>
      </c>
      <c r="D77" s="124">
        <v>21214</v>
      </c>
      <c r="E77" s="124">
        <v>21493</v>
      </c>
      <c r="F77" s="75">
        <v>30</v>
      </c>
      <c r="G77" s="210">
        <f>E77-D77</f>
        <v>279</v>
      </c>
      <c r="H77" s="48">
        <v>687</v>
      </c>
      <c r="I77" s="75">
        <f>F77*G77+H77</f>
        <v>9057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.75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498</v>
      </c>
      <c r="I79" s="75">
        <f>F79*G79+H79</f>
        <v>498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9555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5827450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10</v>
      </c>
      <c r="AZ91" s="89" t="s">
        <v>308</v>
      </c>
      <c r="BA91" s="47"/>
      <c r="BB91" s="47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.75">
      <c r="A93" s="47"/>
      <c r="B93" s="47"/>
      <c r="C93" s="47"/>
      <c r="D93" s="167" t="s">
        <v>310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95473</v>
      </c>
      <c r="BA93" s="92"/>
      <c r="BB93" s="187">
        <f>AZ93*BB58</f>
        <v>355851.0206342763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4506474</v>
      </c>
      <c r="BA94" s="92"/>
      <c r="BB94" s="187">
        <f>AZ94*BB58</f>
        <v>16796721.29672085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50110</v>
      </c>
      <c r="BA95" s="92"/>
      <c r="BB95" s="187">
        <f>AZ95*BB58</f>
        <v>186772.120327041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884893</v>
      </c>
      <c r="BA96" s="95"/>
      <c r="BB96" s="187">
        <f>AZ96*BB58</f>
        <v>3298210.7737488784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336339</v>
      </c>
      <c r="BA97" s="78"/>
      <c r="BB97" s="187">
        <f>AZ97*BB58</f>
        <v>1253617.006159981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437155</v>
      </c>
      <c r="BA98" s="78"/>
      <c r="BB98" s="187">
        <f>AZ98*BB58</f>
        <v>1629382.6833280304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106140</v>
      </c>
      <c r="BA99" s="78"/>
      <c r="BB99" s="187">
        <f>AZ99*BB58</f>
        <v>395609.516094834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320</v>
      </c>
      <c r="BA100" s="78"/>
      <c r="BB100" s="187">
        <f>AZ100*BB58</f>
        <v>1192.717591392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3939</v>
      </c>
      <c r="BA101" s="78"/>
      <c r="BB101" s="187">
        <f>AZ101*BB58</f>
        <v>14681.6081015409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3727.2424731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.75">
      <c r="A103" s="73">
        <v>1</v>
      </c>
      <c r="B103" s="48" t="s">
        <v>147</v>
      </c>
      <c r="C103" s="90">
        <v>804152757</v>
      </c>
      <c r="D103" s="121">
        <v>3118.1809</v>
      </c>
      <c r="E103" s="121">
        <v>3166.4298</v>
      </c>
      <c r="F103" s="60">
        <v>36000</v>
      </c>
      <c r="G103" s="142">
        <f>E103-D103</f>
        <v>48.24890000000005</v>
      </c>
      <c r="H103" s="44"/>
      <c r="I103" s="60">
        <f>F103*G103+H103</f>
        <v>1736960.4000000018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11846</v>
      </c>
      <c r="BA103" s="95"/>
      <c r="BB103" s="187">
        <f>AZ103*BB58</f>
        <v>44152.9143363426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.75">
      <c r="A104" s="49"/>
      <c r="B104" s="46" t="s">
        <v>148</v>
      </c>
      <c r="C104" s="106">
        <v>109054169</v>
      </c>
      <c r="D104" s="121">
        <v>3779.1178</v>
      </c>
      <c r="E104" s="121">
        <v>3834.1589</v>
      </c>
      <c r="F104" s="60">
        <v>36000</v>
      </c>
      <c r="G104" s="142">
        <f>E104-D104</f>
        <v>55.041099999999915</v>
      </c>
      <c r="H104" s="44"/>
      <c r="I104" s="60">
        <f>F104*G104+H104</f>
        <v>1981479.5999999968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1840</v>
      </c>
      <c r="BA104" s="78"/>
      <c r="BB104" s="187">
        <f>AZ104*BB58</f>
        <v>6858.126150504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3718439.9999999986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4320</v>
      </c>
      <c r="BA105" s="78"/>
      <c r="BB105" s="187">
        <f>AZ105*BB58</f>
        <v>16101.687483792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.75">
      <c r="A107" s="44" t="s">
        <v>113</v>
      </c>
      <c r="B107" s="44" t="s">
        <v>114</v>
      </c>
      <c r="C107" s="106">
        <v>109053225</v>
      </c>
      <c r="D107" s="121">
        <v>8347.2118</v>
      </c>
      <c r="E107" s="121">
        <v>8404.2712</v>
      </c>
      <c r="F107" s="60">
        <v>21000</v>
      </c>
      <c r="G107" s="142">
        <f>E107-D107</f>
        <v>57.059400000000096</v>
      </c>
      <c r="H107" s="44"/>
      <c r="I107" s="60">
        <f>F107*G107+H107</f>
        <v>1198247.400000002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280</v>
      </c>
      <c r="BA107" s="70"/>
      <c r="BB107" s="187">
        <f>AZ107*BB58</f>
        <v>1043.627892468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5406</v>
      </c>
      <c r="BA108" s="86"/>
      <c r="BB108" s="187">
        <f>AZ108*BB58</f>
        <v>20149.4728095786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131891</v>
      </c>
      <c r="BA109" s="95"/>
      <c r="BB109" s="187">
        <f>AZ109*BB58</f>
        <v>491589.7370196321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12096</v>
      </c>
      <c r="BA110" s="78"/>
      <c r="BB110" s="187">
        <f>AZ110*BB58</f>
        <v>45084.7249546176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119795</v>
      </c>
      <c r="BA111" s="86"/>
      <c r="BB111" s="187">
        <f>AZ111*BB58</f>
        <v>446505.0120650145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17318</v>
      </c>
      <c r="BA112" s="92"/>
      <c r="BB112" s="187">
        <f>AZ112*BB58</f>
        <v>64548.3851491458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ht="12.75">
      <c r="A113" s="49"/>
      <c r="B113" s="49" t="s">
        <v>120</v>
      </c>
      <c r="C113" s="91">
        <v>109056121</v>
      </c>
      <c r="D113" s="211">
        <v>6963.6562</v>
      </c>
      <c r="E113" s="211">
        <v>6989.8034</v>
      </c>
      <c r="F113" s="68">
        <v>4800</v>
      </c>
      <c r="G113" s="212">
        <f aca="true" t="shared" si="2" ref="G113:G132">E113-D113</f>
        <v>26.14719999999943</v>
      </c>
      <c r="H113" s="68"/>
      <c r="I113" s="68">
        <f>F113*G113+H113</f>
        <v>125506.55999999726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20100</v>
      </c>
      <c r="BA113" s="92"/>
      <c r="BB113" s="187">
        <f>AZ113*BB58</f>
        <v>74917.57370931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ht="12.75">
      <c r="A114" s="48" t="s">
        <v>121</v>
      </c>
      <c r="B114" s="48" t="s">
        <v>133</v>
      </c>
      <c r="C114" s="90">
        <v>623125232</v>
      </c>
      <c r="D114" s="213">
        <v>3369.8294</v>
      </c>
      <c r="E114" s="213">
        <v>3400.7142</v>
      </c>
      <c r="F114" s="75">
        <v>1800</v>
      </c>
      <c r="G114" s="214">
        <f t="shared" si="2"/>
        <v>30.884799999999814</v>
      </c>
      <c r="H114" s="73"/>
      <c r="I114" s="75">
        <f>G114*F114</f>
        <v>55592.639999999665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12223</v>
      </c>
      <c r="BA114" s="92"/>
      <c r="BB114" s="187">
        <f>AZ114*BB58</f>
        <v>45558.0847487013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2692</v>
      </c>
      <c r="BA115" s="92"/>
      <c r="BB115" s="187">
        <f>AZ115*BB58</f>
        <v>10033.7367375852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ht="12.75">
      <c r="A116" s="48" t="s">
        <v>123</v>
      </c>
      <c r="B116" s="48" t="s">
        <v>134</v>
      </c>
      <c r="C116" s="90">
        <v>623125667</v>
      </c>
      <c r="D116" s="213">
        <v>4529.9418</v>
      </c>
      <c r="E116" s="213">
        <v>4573.327</v>
      </c>
      <c r="F116" s="75">
        <v>1800</v>
      </c>
      <c r="G116" s="214">
        <f t="shared" si="2"/>
        <v>43.38520000000062</v>
      </c>
      <c r="H116" s="73"/>
      <c r="I116" s="75">
        <f>G116*F116</f>
        <v>78093.36000000112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32500</v>
      </c>
      <c r="BA116" s="92"/>
      <c r="BB116" s="187">
        <f>AZ116*BB58</f>
        <v>121135.38037575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11000</v>
      </c>
      <c r="BA117" s="92"/>
      <c r="BB117" s="187">
        <f>AZ117*BB58</f>
        <v>40999.6672041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2.75">
      <c r="A118" s="48" t="s">
        <v>124</v>
      </c>
      <c r="B118" s="48" t="s">
        <v>135</v>
      </c>
      <c r="C118" s="90">
        <v>623126370</v>
      </c>
      <c r="D118" s="213">
        <v>972.6057</v>
      </c>
      <c r="E118" s="213">
        <v>987.0879</v>
      </c>
      <c r="F118" s="75">
        <v>4800</v>
      </c>
      <c r="G118" s="214">
        <f t="shared" si="2"/>
        <v>14.482200000000034</v>
      </c>
      <c r="H118" s="73"/>
      <c r="I118" s="75">
        <f>G118*F118</f>
        <v>69514.56000000017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186.362123655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50880</v>
      </c>
      <c r="BA119" s="92"/>
      <c r="BB119" s="187">
        <f>AZ119*BB58</f>
        <v>189642.097031328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2.75">
      <c r="A122" s="48" t="s">
        <v>126</v>
      </c>
      <c r="B122" s="48" t="s">
        <v>137</v>
      </c>
      <c r="C122" s="90">
        <v>623125142</v>
      </c>
      <c r="D122" s="213">
        <v>3040.3201</v>
      </c>
      <c r="E122" s="213">
        <v>3071.8566</v>
      </c>
      <c r="F122" s="75">
        <v>2400</v>
      </c>
      <c r="G122" s="214">
        <f t="shared" si="2"/>
        <v>31.53650000000016</v>
      </c>
      <c r="H122" s="73"/>
      <c r="I122" s="75">
        <f>G122*F122</f>
        <v>75687.60000000038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2.75">
      <c r="A124" s="48" t="s">
        <v>127</v>
      </c>
      <c r="B124" s="48" t="s">
        <v>138</v>
      </c>
      <c r="C124" s="90">
        <v>623125205</v>
      </c>
      <c r="D124" s="213">
        <v>2661.4106</v>
      </c>
      <c r="E124" s="213">
        <v>2702.4411</v>
      </c>
      <c r="F124" s="75">
        <v>1800</v>
      </c>
      <c r="G124" s="214">
        <f t="shared" si="2"/>
        <v>41.03049999999985</v>
      </c>
      <c r="H124" s="73"/>
      <c r="I124" s="75">
        <f>G124*F124</f>
        <v>73854.89999999973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2.75">
      <c r="A126" s="48" t="s">
        <v>128</v>
      </c>
      <c r="B126" s="48" t="s">
        <v>139</v>
      </c>
      <c r="C126" s="90">
        <v>623123704</v>
      </c>
      <c r="D126" s="213">
        <v>3186.3245</v>
      </c>
      <c r="E126" s="213">
        <v>3232.5231</v>
      </c>
      <c r="F126" s="75">
        <v>1800</v>
      </c>
      <c r="G126" s="214">
        <f t="shared" si="2"/>
        <v>46.198599999999715</v>
      </c>
      <c r="H126" s="73"/>
      <c r="I126" s="75">
        <f>G126*F126</f>
        <v>83157.47999999949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2.75">
      <c r="A128" s="48" t="s">
        <v>129</v>
      </c>
      <c r="B128" s="48" t="s">
        <v>140</v>
      </c>
      <c r="C128" s="90">
        <v>623125794</v>
      </c>
      <c r="D128" s="213">
        <v>306.5881</v>
      </c>
      <c r="E128" s="213">
        <v>317.7694</v>
      </c>
      <c r="F128" s="75">
        <v>1800</v>
      </c>
      <c r="G128" s="214">
        <f>E128-D128</f>
        <v>11.181300000000022</v>
      </c>
      <c r="H128" s="73"/>
      <c r="I128" s="75">
        <f>G128*F128</f>
        <v>20126.34000000004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ht="12.75">
      <c r="A130" s="48" t="s">
        <v>130</v>
      </c>
      <c r="B130" s="48" t="s">
        <v>141</v>
      </c>
      <c r="C130" s="90">
        <v>623125736</v>
      </c>
      <c r="D130" s="213">
        <v>3485.6677</v>
      </c>
      <c r="E130" s="213">
        <v>3523.1897</v>
      </c>
      <c r="F130" s="75">
        <v>1200</v>
      </c>
      <c r="G130" s="214">
        <f t="shared" si="2"/>
        <v>37.521999999999935</v>
      </c>
      <c r="H130" s="73"/>
      <c r="I130" s="75">
        <f>G130*F130</f>
        <v>45026.39999999992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5827450</v>
      </c>
      <c r="BA131" s="47"/>
      <c r="BB131" s="165">
        <f>SUM(BB93:BB96)+BB103+BB109+SUM(BB112:BB126)</f>
        <v>21720319.149866596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ht="12.75">
      <c r="A132" s="48" t="s">
        <v>131</v>
      </c>
      <c r="B132" s="50" t="s">
        <v>132</v>
      </c>
      <c r="C132" s="90">
        <v>1110171156</v>
      </c>
      <c r="D132" s="213">
        <v>2226.6032</v>
      </c>
      <c r="E132" s="213">
        <v>2262.5048</v>
      </c>
      <c r="F132" s="75">
        <v>40</v>
      </c>
      <c r="G132" s="214">
        <f t="shared" si="2"/>
        <v>35.901600000000144</v>
      </c>
      <c r="H132" s="73"/>
      <c r="I132" s="75">
        <f>G132*F132</f>
        <v>1436.0640000000058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1826243.304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313</v>
      </c>
      <c r="AU134" s="47"/>
      <c r="AV134" s="47"/>
      <c r="AW134" s="47"/>
      <c r="AX134" s="47"/>
      <c r="AY134" s="47"/>
      <c r="AZ134" s="47"/>
      <c r="BA134" s="47"/>
      <c r="BB134" s="47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ht="12.75">
      <c r="A138" s="63"/>
      <c r="B138" s="74"/>
      <c r="C138" s="193">
        <v>611127627</v>
      </c>
      <c r="D138" s="190">
        <v>3022.6008</v>
      </c>
      <c r="E138" s="190">
        <v>3023.3044</v>
      </c>
      <c r="F138" s="60">
        <v>40</v>
      </c>
      <c r="G138" s="142">
        <f>E138-D138</f>
        <v>0.7035999999998239</v>
      </c>
      <c r="H138" s="60"/>
      <c r="I138" s="60">
        <f>ROUND(F138*G138+H138,0)</f>
        <v>28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ht="12.75">
      <c r="A140" s="48" t="s">
        <v>149</v>
      </c>
      <c r="B140" s="65"/>
      <c r="C140" s="106">
        <v>810120245</v>
      </c>
      <c r="D140" s="190">
        <v>1468.9955</v>
      </c>
      <c r="E140" s="190">
        <v>1469.2496</v>
      </c>
      <c r="F140" s="60">
        <v>3600</v>
      </c>
      <c r="G140" s="142">
        <f aca="true" t="shared" si="3" ref="G140:G145">E140-D140</f>
        <v>0.2541000000001077</v>
      </c>
      <c r="H140" s="60"/>
      <c r="I140" s="60">
        <f aca="true" t="shared" si="4" ref="I140:I145">ROUND(F140*G140+H140,0)</f>
        <v>915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ht="12.75">
      <c r="A142" s="74"/>
      <c r="B142" s="65"/>
      <c r="C142" s="103">
        <v>4050284</v>
      </c>
      <c r="D142" s="121">
        <v>4556.1431</v>
      </c>
      <c r="E142" s="121">
        <v>4578.1253</v>
      </c>
      <c r="F142" s="60">
        <v>3600</v>
      </c>
      <c r="G142" s="143">
        <f t="shared" si="3"/>
        <v>21.982199999999466</v>
      </c>
      <c r="H142" s="44"/>
      <c r="I142" s="60">
        <f t="shared" si="4"/>
        <v>79136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 spans="1:68" ht="12.75">
      <c r="A145" s="195"/>
      <c r="B145" s="74" t="s">
        <v>115</v>
      </c>
      <c r="C145" s="193">
        <v>611127492</v>
      </c>
      <c r="D145" s="190">
        <v>6838.6524</v>
      </c>
      <c r="E145" s="190">
        <v>6886.8252</v>
      </c>
      <c r="F145" s="60">
        <v>20</v>
      </c>
      <c r="G145" s="142">
        <f t="shared" si="3"/>
        <v>48.17280000000028</v>
      </c>
      <c r="H145" s="60"/>
      <c r="I145" s="60">
        <f t="shared" si="4"/>
        <v>963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 spans="1:68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 spans="1:68" ht="12.75">
      <c r="A147" s="196"/>
      <c r="B147" s="70" t="s">
        <v>280</v>
      </c>
      <c r="C147" s="193">
        <v>611127702</v>
      </c>
      <c r="D147" s="190">
        <v>7690.6744</v>
      </c>
      <c r="E147" s="190">
        <v>7746.5624</v>
      </c>
      <c r="F147" s="60">
        <v>60</v>
      </c>
      <c r="G147" s="142">
        <f>E147-D147</f>
        <v>55.88799999999992</v>
      </c>
      <c r="H147" s="44"/>
      <c r="I147" s="60">
        <f>ROUND(F147*G147+H147,0)</f>
        <v>3353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 spans="1:68" ht="12.75">
      <c r="A148" s="63"/>
      <c r="B148" s="70" t="s">
        <v>281</v>
      </c>
      <c r="C148" s="193">
        <v>611127555</v>
      </c>
      <c r="D148" s="190">
        <v>3586.7548</v>
      </c>
      <c r="E148" s="190">
        <v>3667.1364</v>
      </c>
      <c r="F148" s="60">
        <v>60</v>
      </c>
      <c r="G148" s="142">
        <f>E148-D148</f>
        <v>80.38159999999971</v>
      </c>
      <c r="H148" s="44"/>
      <c r="I148" s="60">
        <f>ROUND(F148*G148+H148,0)</f>
        <v>4823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 spans="1:68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 spans="1:68" ht="12.75">
      <c r="A150" s="196"/>
      <c r="B150" s="74"/>
      <c r="C150" s="193">
        <v>1110171163</v>
      </c>
      <c r="D150" s="121">
        <v>796.682</v>
      </c>
      <c r="E150" s="121">
        <v>809.7712</v>
      </c>
      <c r="F150" s="60">
        <v>60</v>
      </c>
      <c r="G150" s="142">
        <f>E150-D150</f>
        <v>13.089200000000005</v>
      </c>
      <c r="H150" s="44"/>
      <c r="I150" s="60">
        <f>ROUND(F150*G150+H150,0)</f>
        <v>785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 spans="1:68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 spans="1:68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 spans="1:68" ht="12.75">
      <c r="A153" s="63"/>
      <c r="B153" s="74"/>
      <c r="C153" s="193">
        <v>1110171170</v>
      </c>
      <c r="D153" s="190">
        <v>282.9064</v>
      </c>
      <c r="E153" s="190">
        <v>288.2424</v>
      </c>
      <c r="F153" s="60">
        <v>40</v>
      </c>
      <c r="G153" s="142">
        <f>E153-D153</f>
        <v>5.335999999999956</v>
      </c>
      <c r="H153" s="60"/>
      <c r="I153" s="60">
        <f>ROUND(F153*G153+H153,0)</f>
        <v>213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 spans="1:68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 spans="1:68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 spans="1:68" ht="12.75">
      <c r="A156" s="74"/>
      <c r="B156" s="65" t="s">
        <v>234</v>
      </c>
      <c r="C156" s="193">
        <v>611126404</v>
      </c>
      <c r="D156" s="190">
        <v>1040.0546</v>
      </c>
      <c r="E156" s="190">
        <v>1057.5516</v>
      </c>
      <c r="F156" s="60">
        <v>1800</v>
      </c>
      <c r="G156" s="142">
        <f>E156-D156</f>
        <v>17.49700000000007</v>
      </c>
      <c r="H156" s="60"/>
      <c r="I156" s="60">
        <f>ROUND(F156*G156+H156,0)</f>
        <v>31495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 spans="1:68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 spans="1:68" ht="12.75">
      <c r="A158" s="63" t="s">
        <v>235</v>
      </c>
      <c r="B158" s="48" t="s">
        <v>247</v>
      </c>
      <c r="C158" s="193">
        <v>611127724</v>
      </c>
      <c r="D158" s="190">
        <v>941.98</v>
      </c>
      <c r="E158" s="190">
        <v>1010.1548</v>
      </c>
      <c r="F158" s="60">
        <v>30</v>
      </c>
      <c r="G158" s="142">
        <f>E158-D158</f>
        <v>68.1748</v>
      </c>
      <c r="H158" s="60"/>
      <c r="I158" s="60">
        <f>ROUND(F158*G158+H158,0)</f>
        <v>2045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 spans="1:68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 spans="1:68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 spans="1:68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123756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 spans="1:68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2966688.0960000004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 spans="1:68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 spans="1:68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 spans="1:68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 spans="1:68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 spans="1:68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 spans="1:68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 spans="1:68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2966688.0960000004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 spans="1:68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 spans="1:68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 spans="1:68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 spans="1:68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 spans="1:68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 spans="1:68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 spans="1:68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 spans="1:68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 spans="1:68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 spans="1:68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 spans="1:68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 spans="1:68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 spans="52:68" ht="12.75">
      <c r="AZ182" s="215"/>
      <c r="BA182" s="215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 spans="51:68" ht="12.75">
      <c r="AY183" s="47" t="s">
        <v>255</v>
      </c>
      <c r="AZ183" s="216">
        <v>2742934</v>
      </c>
      <c r="BA183" s="215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 spans="51:68" ht="12.75">
      <c r="AY184" s="47"/>
      <c r="AZ184" s="216"/>
      <c r="BA184" s="215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 spans="51:68" ht="12.75">
      <c r="AY185" s="47"/>
      <c r="AZ185" s="216"/>
      <c r="BA185" s="215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51:68" ht="12.75">
      <c r="AY186" s="47"/>
      <c r="AZ186" s="216"/>
      <c r="BA186" s="215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 spans="51:68" ht="12.75">
      <c r="AY187" s="47"/>
      <c r="AZ187" s="216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  <row r="188" spans="55:68" ht="12.75"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</row>
    <row r="189" spans="55:68" ht="12.75"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3"/>
      <c r="F229" s="3"/>
      <c r="G229" s="3"/>
      <c r="H229" s="3"/>
      <c r="I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21"/>
      <c r="B230" s="3"/>
      <c r="C230" s="3"/>
      <c r="D230" s="3"/>
      <c r="E230" s="3"/>
      <c r="F230" s="3"/>
      <c r="G230" s="3"/>
      <c r="H230" s="3"/>
      <c r="I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3"/>
      <c r="F231" s="3"/>
      <c r="G231" s="3"/>
      <c r="H231" s="3"/>
      <c r="I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9:27" ht="12.75">
      <c r="S232" s="3"/>
      <c r="T232" s="3"/>
      <c r="U232" s="3"/>
      <c r="V232" s="3"/>
      <c r="W232" s="3"/>
      <c r="X232" s="3"/>
      <c r="Y232" s="3"/>
      <c r="Z232" s="3"/>
      <c r="AA232" s="3"/>
    </row>
    <row r="233" spans="19:27" ht="12.75">
      <c r="S233" s="3"/>
      <c r="T233" s="3"/>
      <c r="U233" s="3"/>
      <c r="V233" s="3"/>
      <c r="W233" s="3"/>
      <c r="X233" s="3"/>
      <c r="Y233" s="3"/>
      <c r="Z233" s="3"/>
      <c r="AA233" s="3"/>
    </row>
    <row r="234" spans="19:27" ht="12.75">
      <c r="S234" s="3"/>
      <c r="T234" s="3"/>
      <c r="U234" s="3"/>
      <c r="V234" s="3"/>
      <c r="W234" s="3"/>
      <c r="X234" s="3"/>
      <c r="Y234" s="3"/>
      <c r="Z234" s="3"/>
      <c r="AA234" s="3"/>
    </row>
    <row r="235" spans="19:27" ht="12.75">
      <c r="S235" s="3"/>
      <c r="T235" s="3"/>
      <c r="U235" s="3"/>
      <c r="V235" s="3"/>
      <c r="W235" s="3"/>
      <c r="X235" s="3"/>
      <c r="Y235" s="3"/>
      <c r="Z235" s="3"/>
      <c r="AA235" s="3"/>
    </row>
    <row r="236" spans="19:27" ht="12.75">
      <c r="S236" s="3"/>
      <c r="T236" s="3"/>
      <c r="U236" s="3"/>
      <c r="V236" s="3"/>
      <c r="W236" s="3"/>
      <c r="X236" s="3"/>
      <c r="Y236" s="3"/>
      <c r="Z236" s="3"/>
      <c r="AA236" s="3"/>
    </row>
    <row r="237" spans="19:27" ht="12.75">
      <c r="S237" s="9"/>
      <c r="T237" s="20"/>
      <c r="U237" s="15"/>
      <c r="V237" s="15"/>
      <c r="W237" s="18"/>
      <c r="X237" s="19"/>
      <c r="Y237" s="15"/>
      <c r="Z237" s="9"/>
      <c r="AA237" s="10"/>
    </row>
    <row r="238" spans="19:27" ht="12.75">
      <c r="S238" s="13"/>
      <c r="T238" s="8"/>
      <c r="U238" s="16"/>
      <c r="V238" s="16"/>
      <c r="W238" s="15"/>
      <c r="X238" s="15"/>
      <c r="Y238" s="16"/>
      <c r="Z238" s="13"/>
      <c r="AA238" s="14"/>
    </row>
    <row r="239" spans="19:27" ht="12.75">
      <c r="S239" s="11"/>
      <c r="T239" s="6"/>
      <c r="U239" s="17"/>
      <c r="V239" s="17"/>
      <c r="W239" s="22"/>
      <c r="X239" s="22"/>
      <c r="Y239" s="17"/>
      <c r="Z239" s="11"/>
      <c r="AA239" s="12"/>
    </row>
    <row r="240" spans="19:27" ht="12.75">
      <c r="S240" s="25"/>
      <c r="T240" s="23"/>
      <c r="U240" s="23"/>
      <c r="V240" s="23"/>
      <c r="W240" s="23"/>
      <c r="X240" s="23"/>
      <c r="Y240" s="23"/>
      <c r="Z240" s="23"/>
      <c r="AA240" s="30"/>
    </row>
    <row r="241" spans="19:27" ht="12.75">
      <c r="S241" s="9"/>
      <c r="T241" s="20"/>
      <c r="U241" s="37"/>
      <c r="V241" s="19"/>
      <c r="W241" s="5"/>
      <c r="X241" s="5"/>
      <c r="Y241" s="29"/>
      <c r="Z241" s="1"/>
      <c r="AA241" s="26"/>
    </row>
    <row r="242" spans="19:27" ht="12.75">
      <c r="S242" s="13"/>
      <c r="T242" s="8"/>
      <c r="U242" s="38"/>
      <c r="V242" s="19"/>
      <c r="W242" s="5"/>
      <c r="X242" s="5"/>
      <c r="Y242" s="1"/>
      <c r="Z242" s="1"/>
      <c r="AA242" s="26"/>
    </row>
    <row r="243" spans="19:27" ht="12.75">
      <c r="S243" s="9"/>
      <c r="T243" s="20"/>
      <c r="U243" s="37"/>
      <c r="V243" s="19"/>
      <c r="W243" s="5"/>
      <c r="X243" s="5"/>
      <c r="Y243" s="1"/>
      <c r="Z243" s="1"/>
      <c r="AA243" s="26"/>
    </row>
    <row r="244" spans="19:27" ht="12.75">
      <c r="S244" s="13"/>
      <c r="T244" s="8"/>
      <c r="U244" s="38"/>
      <c r="V244" s="19"/>
      <c r="W244" s="5"/>
      <c r="X244" s="5"/>
      <c r="Y244" s="1"/>
      <c r="Z244" s="1"/>
      <c r="AA244" s="26"/>
    </row>
    <row r="245" spans="19:27" ht="12.75">
      <c r="S245" s="9"/>
      <c r="T245" s="20"/>
      <c r="U245" s="37"/>
      <c r="V245" s="19"/>
      <c r="W245" s="5"/>
      <c r="X245" s="5"/>
      <c r="Y245" s="1"/>
      <c r="Z245" s="1"/>
      <c r="AA245" s="26"/>
    </row>
    <row r="246" spans="19:27" ht="12.75">
      <c r="S246" s="13"/>
      <c r="T246" s="8"/>
      <c r="U246" s="38"/>
      <c r="V246" s="19"/>
      <c r="W246" s="1"/>
      <c r="X246" s="5"/>
      <c r="Y246" s="1"/>
      <c r="Z246" s="1"/>
      <c r="AA246" s="26"/>
    </row>
    <row r="247" spans="19:27" ht="12.75">
      <c r="S247" s="9"/>
      <c r="T247" s="20"/>
      <c r="U247" s="37"/>
      <c r="V247" s="19"/>
      <c r="W247" s="5"/>
      <c r="X247" s="5"/>
      <c r="Y247" s="1"/>
      <c r="Z247" s="1"/>
      <c r="AA247" s="26"/>
    </row>
    <row r="248" spans="19:27" ht="12.75">
      <c r="S248" s="13"/>
      <c r="T248" s="8"/>
      <c r="U248" s="38"/>
      <c r="V248" s="19"/>
      <c r="W248" s="5"/>
      <c r="X248" s="5"/>
      <c r="Y248" s="1"/>
      <c r="Z248" s="1"/>
      <c r="AA248" s="26"/>
    </row>
    <row r="249" spans="19:27" ht="12.75">
      <c r="S249" s="9"/>
      <c r="T249" s="20"/>
      <c r="U249" s="37"/>
      <c r="V249" s="19"/>
      <c r="W249" s="5"/>
      <c r="X249" s="5"/>
      <c r="Y249" s="1"/>
      <c r="Z249" s="1"/>
      <c r="AA249" s="26"/>
    </row>
    <row r="250" spans="19:27" ht="12.75">
      <c r="S250" s="11"/>
      <c r="T250" s="6"/>
      <c r="U250" s="38"/>
      <c r="V250" s="19"/>
      <c r="W250" s="5"/>
      <c r="X250" s="5"/>
      <c r="Y250" s="1"/>
      <c r="Z250" s="1"/>
      <c r="AA250" s="26"/>
    </row>
    <row r="251" spans="19:27" ht="12.75">
      <c r="S251" s="13"/>
      <c r="T251" s="8"/>
      <c r="U251" s="37"/>
      <c r="V251" s="19"/>
      <c r="W251" s="1"/>
      <c r="X251" s="5"/>
      <c r="Y251" s="1"/>
      <c r="Z251" s="1"/>
      <c r="AA251" s="26"/>
    </row>
    <row r="252" spans="19:27" ht="12.75">
      <c r="S252" s="11"/>
      <c r="T252" s="6"/>
      <c r="U252" s="38"/>
      <c r="V252" s="19"/>
      <c r="W252" s="1"/>
      <c r="X252" s="5"/>
      <c r="Y252" s="1"/>
      <c r="Z252" s="1"/>
      <c r="AA252" s="26"/>
    </row>
    <row r="253" spans="19:27" ht="12.75">
      <c r="S253" s="13"/>
      <c r="T253" s="8"/>
      <c r="U253" s="37"/>
      <c r="V253" s="19"/>
      <c r="W253" s="1"/>
      <c r="X253" s="5"/>
      <c r="Y253" s="1"/>
      <c r="Z253" s="1"/>
      <c r="AA253" s="26"/>
    </row>
    <row r="254" spans="19:27" ht="12.75">
      <c r="S254" s="11"/>
      <c r="T254" s="6"/>
      <c r="U254" s="38"/>
      <c r="V254" s="19"/>
      <c r="W254" s="1"/>
      <c r="X254" s="5"/>
      <c r="Y254" s="1"/>
      <c r="Z254" s="1"/>
      <c r="AA254" s="26"/>
    </row>
    <row r="255" spans="19:27" ht="12.75">
      <c r="S255" s="13"/>
      <c r="T255" s="8"/>
      <c r="U255" s="37"/>
      <c r="V255" s="19"/>
      <c r="W255" s="5"/>
      <c r="X255" s="5"/>
      <c r="Y255" s="1"/>
      <c r="Z255" s="1"/>
      <c r="AA255" s="26"/>
    </row>
    <row r="256" spans="19:27" ht="12.75">
      <c r="S256" s="11"/>
      <c r="T256" s="43"/>
      <c r="U256" s="39"/>
      <c r="V256" s="19"/>
      <c r="W256" s="5"/>
      <c r="X256" s="5"/>
      <c r="Y256" s="1"/>
      <c r="Z256" s="1"/>
      <c r="AA256" s="26"/>
    </row>
    <row r="257" spans="19:27" ht="12.75">
      <c r="S257" s="13"/>
      <c r="T257" s="14"/>
      <c r="U257" s="40"/>
      <c r="V257" s="1"/>
      <c r="W257" s="5"/>
      <c r="X257" s="5"/>
      <c r="Y257" s="1"/>
      <c r="Z257" s="1"/>
      <c r="AA257" s="26"/>
    </row>
    <row r="258" spans="19:27" ht="12.75">
      <c r="S258" s="11"/>
      <c r="T258" s="12"/>
      <c r="U258" s="41"/>
      <c r="V258" s="1"/>
      <c r="W258" s="5"/>
      <c r="X258" s="5"/>
      <c r="Y258" s="1"/>
      <c r="Z258" s="1"/>
      <c r="AA258" s="26"/>
    </row>
    <row r="259" spans="19:27" ht="12.75">
      <c r="S259" s="17"/>
      <c r="T259" s="17"/>
      <c r="U259" s="42"/>
      <c r="V259" s="1"/>
      <c r="W259" s="1"/>
      <c r="X259" s="1"/>
      <c r="Y259" s="1"/>
      <c r="Z259" s="1"/>
      <c r="AA259" s="26"/>
    </row>
    <row r="260" spans="19:27" ht="12.75">
      <c r="S260" s="1"/>
      <c r="T260" s="1"/>
      <c r="U260" s="42"/>
      <c r="V260" s="1"/>
      <c r="W260" s="5"/>
      <c r="X260" s="5"/>
      <c r="Y260" s="1"/>
      <c r="Z260" s="1"/>
      <c r="AA260" s="26"/>
    </row>
    <row r="261" spans="19:27" ht="12.75">
      <c r="S261" s="4"/>
      <c r="T261" s="1"/>
      <c r="U261" s="1"/>
      <c r="V261" s="1"/>
      <c r="W261" s="1"/>
      <c r="X261" s="1"/>
      <c r="Y261" s="1"/>
      <c r="Z261" s="1"/>
      <c r="AA261" s="27"/>
    </row>
    <row r="262" spans="19:27" ht="12.75">
      <c r="S262" s="4"/>
      <c r="T262" s="1"/>
      <c r="U262" s="1"/>
      <c r="V262" s="1"/>
      <c r="W262" s="1"/>
      <c r="X262" s="1"/>
      <c r="Y262" s="1"/>
      <c r="Z262" s="1"/>
      <c r="AA262" s="27"/>
    </row>
    <row r="263" spans="19:27" ht="12.75">
      <c r="S263" s="3"/>
      <c r="T263" s="3"/>
      <c r="U263" s="3"/>
      <c r="V263" s="3"/>
      <c r="W263" s="3"/>
      <c r="X263" s="3"/>
      <c r="Y263" s="3"/>
      <c r="Z263" s="3"/>
      <c r="AA263" s="3"/>
    </row>
    <row r="264" spans="19:27" ht="12.75">
      <c r="S264" s="3"/>
      <c r="T264" s="3"/>
      <c r="U264" s="3"/>
      <c r="V264" s="3"/>
      <c r="W264" s="3"/>
      <c r="X264" s="3"/>
      <c r="Y264" s="3"/>
      <c r="Z264" s="3"/>
      <c r="AA264" s="3"/>
    </row>
    <row r="265" spans="19:27" ht="12.75">
      <c r="S265" s="3"/>
      <c r="T265" s="3"/>
      <c r="U265" s="3"/>
      <c r="V265" s="3"/>
      <c r="W265" s="3"/>
      <c r="X265" s="3"/>
      <c r="Y265" s="3"/>
      <c r="Z265" s="3"/>
      <c r="AA265" s="3"/>
    </row>
    <row r="266" spans="19:27" ht="12.75">
      <c r="S266" s="3"/>
      <c r="T266" s="3"/>
      <c r="U266" s="3"/>
      <c r="V266" s="3"/>
      <c r="W266" s="3"/>
      <c r="X266" s="3"/>
      <c r="Y266" s="3"/>
      <c r="Z266" s="3"/>
      <c r="AA266" s="3"/>
    </row>
    <row r="267" spans="19:27" ht="12.75">
      <c r="S267" s="3"/>
      <c r="T267" s="3"/>
      <c r="U267" s="3"/>
      <c r="V267" s="3"/>
      <c r="W267" s="3"/>
      <c r="X267" s="3"/>
      <c r="Y267" s="3"/>
      <c r="Z267" s="3"/>
      <c r="AA267" s="3"/>
    </row>
    <row r="274" spans="19:27" ht="12.75">
      <c r="S274" s="3"/>
      <c r="T274" s="3"/>
      <c r="U274" s="3"/>
      <c r="V274" s="3"/>
      <c r="W274" s="3"/>
      <c r="X274" s="3"/>
      <c r="Y274" s="3"/>
      <c r="Z274" s="3"/>
      <c r="AA274" s="3"/>
    </row>
    <row r="275" spans="19:27" ht="12.75">
      <c r="S275" s="3"/>
      <c r="T275" s="3"/>
      <c r="U275" s="3"/>
      <c r="V275" s="3"/>
      <c r="W275" s="3"/>
      <c r="X275" s="3"/>
      <c r="Y275" s="3"/>
      <c r="Z275" s="3"/>
      <c r="AA275" s="3"/>
    </row>
    <row r="276" spans="19:27" ht="12.75">
      <c r="S276" s="3"/>
      <c r="T276" s="3"/>
      <c r="U276" s="3"/>
      <c r="V276" s="3"/>
      <c r="W276" s="3"/>
      <c r="X276" s="3"/>
      <c r="Y276" s="3"/>
      <c r="Z276" s="3"/>
      <c r="AA276" s="3"/>
    </row>
    <row r="277" spans="19:27" ht="12.75">
      <c r="S277" s="3"/>
      <c r="T277" s="3"/>
      <c r="U277" s="3"/>
      <c r="V277" s="3"/>
      <c r="W277" s="3"/>
      <c r="X277" s="3"/>
      <c r="Y277" s="3"/>
      <c r="Z277" s="3"/>
      <c r="AA277" s="3"/>
    </row>
    <row r="278" spans="19:27" ht="12.75">
      <c r="S278" s="3"/>
      <c r="T278" s="3"/>
      <c r="U278" s="3"/>
      <c r="V278" s="3"/>
      <c r="W278" s="3"/>
      <c r="X278" s="3"/>
      <c r="Y278" s="3"/>
      <c r="Z278" s="3"/>
      <c r="AA278" s="3"/>
    </row>
    <row r="279" spans="19:27" ht="12.75">
      <c r="S279" s="3"/>
      <c r="T279" s="3"/>
      <c r="U279" s="3"/>
      <c r="V279" s="3"/>
      <c r="W279" s="3"/>
      <c r="X279" s="3"/>
      <c r="Y279" s="3"/>
      <c r="Z279" s="3"/>
      <c r="AA279" s="3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279"/>
  <sheetViews>
    <sheetView zoomScalePageLayoutView="0" workbookViewId="0" topLeftCell="AN1">
      <selection activeCell="BA12" sqref="BA12"/>
    </sheetView>
  </sheetViews>
  <sheetFormatPr defaultColWidth="9.00390625" defaultRowHeight="12.75"/>
  <cols>
    <col min="1" max="1" width="6.75390625" style="0" customWidth="1"/>
    <col min="2" max="2" width="37.625" style="0" customWidth="1"/>
    <col min="3" max="3" width="15.125" style="0" customWidth="1"/>
    <col min="4" max="4" width="11.00390625" style="0" customWidth="1"/>
    <col min="5" max="5" width="11.625" style="0" customWidth="1"/>
    <col min="6" max="6" width="9.375" style="0" customWidth="1"/>
    <col min="7" max="7" width="9.25390625" style="0" customWidth="1"/>
    <col min="8" max="8" width="8.25390625" style="0" customWidth="1"/>
    <col min="9" max="9" width="12.00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9.375" style="0" customWidth="1"/>
    <col min="18" max="18" width="11.625" style="0" customWidth="1"/>
    <col min="19" max="19" width="8.00390625" style="0" customWidth="1"/>
    <col min="21" max="21" width="13.625" style="0" customWidth="1"/>
    <col min="22" max="22" width="20.25390625" style="0" customWidth="1"/>
    <col min="23" max="23" width="15.75390625" style="0" customWidth="1"/>
    <col min="24" max="24" width="13.25390625" style="0" customWidth="1"/>
    <col min="25" max="26" width="13.875" style="0" customWidth="1"/>
    <col min="27" max="27" width="12.75390625" style="0" customWidth="1"/>
    <col min="28" max="28" width="7.375" style="0" customWidth="1"/>
    <col min="31" max="31" width="29.125" style="0" customWidth="1"/>
    <col min="32" max="32" width="13.00390625" style="0" customWidth="1"/>
    <col min="33" max="33" width="12.875" style="0" customWidth="1"/>
    <col min="34" max="34" width="12.125" style="0" customWidth="1"/>
    <col min="35" max="35" width="13.625" style="0" customWidth="1"/>
    <col min="36" max="36" width="12.875" style="0" customWidth="1"/>
    <col min="37" max="37" width="7.625" style="0" customWidth="1"/>
    <col min="40" max="40" width="30.75390625" style="0" customWidth="1"/>
    <col min="41" max="41" width="13.375" style="0" customWidth="1"/>
    <col min="42" max="42" width="12.00390625" style="0" customWidth="1"/>
    <col min="43" max="43" width="12.125" style="0" customWidth="1"/>
    <col min="44" max="44" width="12.375" style="0" customWidth="1"/>
    <col min="45" max="45" width="12.75390625" style="0" customWidth="1"/>
    <col min="51" max="51" width="23.875" style="0" customWidth="1"/>
    <col min="52" max="52" width="15.75390625" style="0" customWidth="1"/>
    <col min="53" max="53" width="17.625" style="0" customWidth="1"/>
    <col min="54" max="54" width="16.00390625" style="0" customWidth="1"/>
  </cols>
  <sheetData>
    <row r="1" spans="1:113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ht="12.75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2.75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11</v>
      </c>
      <c r="AZ4" s="144" t="s">
        <v>306</v>
      </c>
      <c r="BA4" s="47"/>
      <c r="BB4" s="47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12.75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12.75">
      <c r="A6" s="47"/>
      <c r="B6" s="47"/>
      <c r="C6" s="47"/>
      <c r="D6" s="167" t="s">
        <v>314</v>
      </c>
      <c r="E6" s="167"/>
      <c r="F6" s="47"/>
      <c r="G6" s="47"/>
      <c r="H6" s="47"/>
      <c r="I6" s="47"/>
      <c r="J6" s="47"/>
      <c r="K6" s="47"/>
      <c r="L6" s="47"/>
      <c r="M6" s="167" t="s">
        <v>314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12.75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2.75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11496034.799999993</v>
      </c>
      <c r="BA8" s="168"/>
      <c r="BB8" s="169">
        <f>BB9+BB14</f>
        <v>16705311.98999883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4443957</v>
      </c>
      <c r="BA9" s="171">
        <f>(BB11+BB12)/AZ9</f>
        <v>3.75887914532</v>
      </c>
      <c r="BB9" s="169">
        <f>BB10+BB11+BB12+BB13</f>
        <v>16704297.289998831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316</v>
      </c>
      <c r="Z10" s="47"/>
      <c r="AA10" s="47"/>
      <c r="AB10" s="47"/>
      <c r="AC10" s="47"/>
      <c r="AD10" s="47"/>
      <c r="AE10" s="47"/>
      <c r="AF10" s="47"/>
      <c r="AG10" s="47"/>
      <c r="AH10" s="167" t="s">
        <v>316</v>
      </c>
      <c r="AI10" s="47"/>
      <c r="AJ10" s="47"/>
      <c r="AK10" s="47"/>
      <c r="AL10" s="47"/>
      <c r="AM10" s="47"/>
      <c r="AN10" s="47"/>
      <c r="AO10" s="47"/>
      <c r="AP10" s="47"/>
      <c r="AQ10" s="167" t="s">
        <v>316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7363</v>
      </c>
      <c r="BA11" s="232">
        <v>3.75887914532</v>
      </c>
      <c r="BB11" s="174">
        <f>AZ11*BA11</f>
        <v>27676.62714699116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4436594</v>
      </c>
      <c r="BA12" s="232">
        <v>3.75887914532</v>
      </c>
      <c r="BB12" s="174">
        <f>AZ12*BA12</f>
        <v>16676620.66285184</v>
      </c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6750303</v>
      </c>
      <c r="X14" s="60">
        <f>SUM(X15:X26)</f>
        <v>5617002</v>
      </c>
      <c r="Y14" s="60">
        <f>SUM(Y15:Y27)</f>
        <v>0</v>
      </c>
      <c r="Z14" s="60">
        <f>SUM(Z15:Z26)</f>
        <v>1133301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208398</v>
      </c>
      <c r="AG14" s="60">
        <f>SUM(AG16:AG22)</f>
        <v>200018</v>
      </c>
      <c r="AH14" s="60">
        <f>SUM(AH16:AH22)</f>
        <v>0</v>
      </c>
      <c r="AI14" s="60">
        <f>SUM(AI16:AI22)</f>
        <v>8380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93391</v>
      </c>
      <c r="AP14" s="75">
        <f>SUM(AP16:AP17)</f>
        <v>0</v>
      </c>
      <c r="AQ14" s="75">
        <f>SUM(AQ16:AQ17)</f>
        <v>0</v>
      </c>
      <c r="AR14" s="75">
        <f>ROUND(SUM(AR16:AR20),0)</f>
        <v>93391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330</v>
      </c>
      <c r="BA14" s="176"/>
      <c r="BB14" s="174">
        <f>SUM(BB15:BB21)</f>
        <v>1014.6999999999999</v>
      </c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3394463</v>
      </c>
      <c r="X15" s="88">
        <f>ROUND(I20,0)</f>
        <v>3394463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>
      <c r="A16" s="73">
        <v>1</v>
      </c>
      <c r="B16" s="48" t="s">
        <v>147</v>
      </c>
      <c r="C16" s="90">
        <v>804152757</v>
      </c>
      <c r="D16" s="121">
        <v>6275.8858</v>
      </c>
      <c r="E16" s="121">
        <v>6375.8158</v>
      </c>
      <c r="F16" s="60">
        <v>36000</v>
      </c>
      <c r="G16" s="142">
        <f>E16-D16</f>
        <v>99.93000000000029</v>
      </c>
      <c r="H16" s="44"/>
      <c r="I16" s="60">
        <f>ROUND((F16*G16+H16),0)</f>
        <v>3597480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191133</v>
      </c>
      <c r="X16" s="81">
        <f>ROUND(I27,0)</f>
        <v>191133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200018</v>
      </c>
      <c r="AG16" s="67">
        <v>200018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224</v>
      </c>
      <c r="AP16" s="70">
        <v>0</v>
      </c>
      <c r="AQ16" s="70">
        <v>0</v>
      </c>
      <c r="AR16" s="67">
        <v>224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>
      <c r="A17" s="49"/>
      <c r="B17" s="46" t="s">
        <v>148</v>
      </c>
      <c r="C17" s="106">
        <v>109054169</v>
      </c>
      <c r="D17" s="121">
        <v>9514.5408</v>
      </c>
      <c r="E17" s="121">
        <v>9637.1846</v>
      </c>
      <c r="F17" s="60">
        <v>36000</v>
      </c>
      <c r="G17" s="142">
        <f>E17-D17</f>
        <v>122.64379999999983</v>
      </c>
      <c r="H17" s="44"/>
      <c r="I17" s="60">
        <f>F17*G17+H17</f>
        <v>4415176.799999994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290959</v>
      </c>
      <c r="X17" s="81">
        <f>ROUND(I29,0)</f>
        <v>290959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1777</v>
      </c>
      <c r="AG17" s="70">
        <v>0</v>
      </c>
      <c r="AH17" s="70">
        <v>0</v>
      </c>
      <c r="AI17" s="67">
        <v>1777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2390</v>
      </c>
      <c r="AP17" s="70">
        <v>0</v>
      </c>
      <c r="AQ17" s="70">
        <v>0</v>
      </c>
      <c r="AR17" s="67">
        <v>2390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140</v>
      </c>
      <c r="BA17" s="179">
        <v>3.59</v>
      </c>
      <c r="BB17" s="174">
        <f>AZ17*BA17</f>
        <v>502.59999999999997</v>
      </c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8094209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236736</v>
      </c>
      <c r="X18" s="81">
        <f>ROUND(I31,0)</f>
        <v>236736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6603</v>
      </c>
      <c r="AG18" s="71">
        <v>0</v>
      </c>
      <c r="AH18" s="71">
        <v>0</v>
      </c>
      <c r="AI18" s="68">
        <v>6603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66693</v>
      </c>
      <c r="AP18" s="70">
        <v>0</v>
      </c>
      <c r="AQ18" s="70">
        <v>0</v>
      </c>
      <c r="AR18" s="67">
        <v>66693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60</v>
      </c>
      <c r="BA18" s="179">
        <v>1.71</v>
      </c>
      <c r="BB18" s="174">
        <f>AZ18*BA18</f>
        <v>102.6</v>
      </c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7978</v>
      </c>
      <c r="N19" s="124">
        <v>8108</v>
      </c>
      <c r="O19" s="73">
        <v>1</v>
      </c>
      <c r="P19" s="148">
        <f>N19-M19</f>
        <v>130</v>
      </c>
      <c r="Q19" s="149"/>
      <c r="R19" s="75">
        <f>O19*P19+Q19</f>
        <v>130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1264</v>
      </c>
      <c r="AP19" s="67">
        <v>0</v>
      </c>
      <c r="AQ19" s="70">
        <v>0</v>
      </c>
      <c r="AR19" s="67">
        <v>1264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130</v>
      </c>
      <c r="BA19" s="179">
        <v>3.15</v>
      </c>
      <c r="BB19" s="174">
        <f>AZ19*BA19</f>
        <v>409.5</v>
      </c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2.75">
      <c r="A20" s="44" t="s">
        <v>113</v>
      </c>
      <c r="B20" s="44" t="s">
        <v>114</v>
      </c>
      <c r="C20" s="106">
        <v>109053225</v>
      </c>
      <c r="D20" s="121">
        <v>21216.6769</v>
      </c>
      <c r="E20" s="121">
        <v>21378.318</v>
      </c>
      <c r="F20" s="60">
        <v>21000</v>
      </c>
      <c r="G20" s="142">
        <f>E20-D20</f>
        <v>161.64110000000073</v>
      </c>
      <c r="H20" s="44"/>
      <c r="I20" s="60">
        <f>ROUND((F20*G20+H20),0)</f>
        <v>3394463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647481</v>
      </c>
      <c r="X20" s="81">
        <f>ROUND(I35,0)</f>
        <v>647481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22820</v>
      </c>
      <c r="AP20" s="68"/>
      <c r="AQ20" s="71"/>
      <c r="AR20" s="68">
        <v>22820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664</v>
      </c>
      <c r="N21" s="223">
        <v>671</v>
      </c>
      <c r="O21" s="57">
        <v>20</v>
      </c>
      <c r="P21" s="222">
        <f>N21-M21</f>
        <v>7</v>
      </c>
      <c r="Q21" s="151"/>
      <c r="R21" s="60">
        <f>O21*P21+Q21</f>
        <v>140</v>
      </c>
      <c r="S21" s="61" t="s">
        <v>67</v>
      </c>
      <c r="T21" s="63" t="s">
        <v>35</v>
      </c>
      <c r="U21" s="64"/>
      <c r="V21" s="64"/>
      <c r="W21" s="67">
        <f t="shared" si="0"/>
        <v>195897</v>
      </c>
      <c r="X21" s="81">
        <f>ROUND(I37,0)</f>
        <v>195897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1:113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228">
        <v>81552</v>
      </c>
      <c r="J22" s="49"/>
      <c r="K22" s="49" t="s">
        <v>179</v>
      </c>
      <c r="L22" s="224">
        <v>122848480</v>
      </c>
      <c r="M22" s="223">
        <v>188</v>
      </c>
      <c r="N22" s="223">
        <v>191</v>
      </c>
      <c r="O22" s="57">
        <v>20</v>
      </c>
      <c r="P22" s="222">
        <f>N22-M22</f>
        <v>3</v>
      </c>
      <c r="Q22" s="151"/>
      <c r="R22" s="60">
        <f>O22*P22+Q22</f>
        <v>60</v>
      </c>
      <c r="S22" s="61" t="s">
        <v>68</v>
      </c>
      <c r="T22" s="63" t="s">
        <v>36</v>
      </c>
      <c r="U22" s="64"/>
      <c r="V22" s="64"/>
      <c r="W22" s="67">
        <f t="shared" si="0"/>
        <v>660333</v>
      </c>
      <c r="X22" s="81">
        <f>ROUND(I39,0)</f>
        <v>660333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</row>
    <row r="23" spans="1:113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330</v>
      </c>
      <c r="S23" s="61" t="s">
        <v>69</v>
      </c>
      <c r="T23" s="63" t="s">
        <v>37</v>
      </c>
      <c r="U23" s="64"/>
      <c r="V23" s="64"/>
      <c r="W23" s="67">
        <f t="shared" si="0"/>
        <v>854146</v>
      </c>
      <c r="X23" s="81">
        <v>0</v>
      </c>
      <c r="Y23" s="70">
        <v>0</v>
      </c>
      <c r="Z23" s="67">
        <f>I26</f>
        <v>854146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</row>
    <row r="24" spans="1:113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33007</v>
      </c>
      <c r="X24" s="81">
        <v>0</v>
      </c>
      <c r="Y24" s="70">
        <v>0</v>
      </c>
      <c r="Z24" s="67">
        <f>I41</f>
        <v>33007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</row>
    <row r="25" spans="1:113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219679</v>
      </c>
      <c r="X25" s="81">
        <v>0</v>
      </c>
      <c r="Y25" s="70">
        <v>0</v>
      </c>
      <c r="Z25" s="67">
        <f>I43</f>
        <v>219679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</row>
    <row r="26" spans="1:113" ht="12.75">
      <c r="A26" s="49"/>
      <c r="B26" s="49" t="s">
        <v>120</v>
      </c>
      <c r="C26" s="91">
        <v>109056121</v>
      </c>
      <c r="D26" s="211">
        <v>23475.641</v>
      </c>
      <c r="E26" s="211">
        <v>23653.5881</v>
      </c>
      <c r="F26" s="68">
        <v>4800</v>
      </c>
      <c r="G26" s="212">
        <f aca="true" t="shared" si="1" ref="G26:G43">E26-D26</f>
        <v>177.94710000000123</v>
      </c>
      <c r="H26" s="68"/>
      <c r="I26" s="68">
        <f>ROUND(F26*G26+H26,0)</f>
        <v>854146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26469</v>
      </c>
      <c r="X26" s="82">
        <v>0</v>
      </c>
      <c r="Y26" s="71">
        <v>0</v>
      </c>
      <c r="Z26" s="68">
        <f>I45+I46</f>
        <v>26469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5817.02</v>
      </c>
      <c r="BA26" s="169">
        <v>17.2</v>
      </c>
      <c r="BB26" s="174">
        <f>AZ26*BA26</f>
        <v>100052.744</v>
      </c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</row>
    <row r="27" spans="1:113" ht="12.75">
      <c r="A27" s="48" t="s">
        <v>121</v>
      </c>
      <c r="B27" s="48" t="s">
        <v>133</v>
      </c>
      <c r="C27" s="90">
        <v>623125232</v>
      </c>
      <c r="D27" s="213">
        <v>10383.1853</v>
      </c>
      <c r="E27" s="213">
        <v>10489.3705</v>
      </c>
      <c r="F27" s="75">
        <v>1800</v>
      </c>
      <c r="G27" s="214">
        <f t="shared" si="1"/>
        <v>106.18520000000171</v>
      </c>
      <c r="H27" s="73"/>
      <c r="I27" s="75">
        <f>ROUND(G27*F27,0)</f>
        <v>191133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1235.072</v>
      </c>
      <c r="BA28" s="169">
        <v>17.2</v>
      </c>
      <c r="BB28" s="174">
        <f>AZ28*BA28</f>
        <v>21243.2384</v>
      </c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113" ht="12.75">
      <c r="A29" s="48" t="s">
        <v>123</v>
      </c>
      <c r="B29" s="48" t="s">
        <v>134</v>
      </c>
      <c r="C29" s="90">
        <v>623125667</v>
      </c>
      <c r="D29" s="213">
        <v>13160.7967</v>
      </c>
      <c r="E29" s="213">
        <v>13322.4408</v>
      </c>
      <c r="F29" s="75">
        <v>1800</v>
      </c>
      <c r="G29" s="214">
        <f t="shared" si="1"/>
        <v>161.64409999999953</v>
      </c>
      <c r="H29" s="73"/>
      <c r="I29" s="75">
        <f>ROUND(G29*F29,0)</f>
        <v>290959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</row>
    <row r="30" spans="1:113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</row>
    <row r="31" spans="1:113" ht="12.75">
      <c r="A31" s="48" t="s">
        <v>124</v>
      </c>
      <c r="B31" s="48" t="s">
        <v>135</v>
      </c>
      <c r="C31" s="90">
        <v>623126370</v>
      </c>
      <c r="D31" s="213">
        <v>3706.5597</v>
      </c>
      <c r="E31" s="213">
        <v>3755.8797</v>
      </c>
      <c r="F31" s="75">
        <v>4800</v>
      </c>
      <c r="G31" s="214">
        <f t="shared" si="1"/>
        <v>49.320000000000164</v>
      </c>
      <c r="H31" s="73"/>
      <c r="I31" s="75">
        <f>ROUND(G31*F31,0)</f>
        <v>236736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</row>
    <row r="32" spans="1:113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</row>
    <row r="33" spans="1:113" ht="12.75">
      <c r="A33" s="48" t="s">
        <v>125</v>
      </c>
      <c r="B33" s="48" t="s">
        <v>136</v>
      </c>
      <c r="C33" s="90">
        <v>623125137</v>
      </c>
      <c r="D33" s="213">
        <v>2202.728</v>
      </c>
      <c r="E33" s="213">
        <v>2202.728</v>
      </c>
      <c r="F33" s="75">
        <v>4800</v>
      </c>
      <c r="G33" s="214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</row>
    <row r="34" spans="1:113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</row>
    <row r="35" spans="1:113" ht="12.75">
      <c r="A35" s="48" t="s">
        <v>126</v>
      </c>
      <c r="B35" s="48" t="s">
        <v>137</v>
      </c>
      <c r="C35" s="90">
        <v>623125142</v>
      </c>
      <c r="D35" s="213">
        <v>17719.3403</v>
      </c>
      <c r="E35" s="213">
        <v>17989.1241</v>
      </c>
      <c r="F35" s="75">
        <v>2400</v>
      </c>
      <c r="G35" s="214">
        <f t="shared" si="1"/>
        <v>269.78380000000107</v>
      </c>
      <c r="H35" s="73"/>
      <c r="I35" s="75">
        <f>ROUND(G35*F35,0)</f>
        <v>647481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</row>
    <row r="36" spans="1:113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</row>
    <row r="37" spans="1:113" ht="12.75">
      <c r="A37" s="48" t="s">
        <v>127</v>
      </c>
      <c r="B37" s="48" t="s">
        <v>138</v>
      </c>
      <c r="C37" s="90">
        <v>623125205</v>
      </c>
      <c r="D37" s="213">
        <v>6736.1285</v>
      </c>
      <c r="E37" s="213">
        <v>6844.9603</v>
      </c>
      <c r="F37" s="75">
        <v>1800</v>
      </c>
      <c r="G37" s="214">
        <f t="shared" si="1"/>
        <v>108.83179999999993</v>
      </c>
      <c r="H37" s="73"/>
      <c r="I37" s="75">
        <f>ROUND(G37*F37,0)</f>
        <v>195897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13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13" ht="12.75">
      <c r="A39" s="48" t="s">
        <v>128</v>
      </c>
      <c r="B39" s="48" t="s">
        <v>139</v>
      </c>
      <c r="C39" s="90">
        <v>623123704</v>
      </c>
      <c r="D39" s="213">
        <v>12850.0471</v>
      </c>
      <c r="E39" s="213">
        <v>13216.8987</v>
      </c>
      <c r="F39" s="75">
        <v>1800</v>
      </c>
      <c r="G39" s="214">
        <f t="shared" si="1"/>
        <v>366.85159999999996</v>
      </c>
      <c r="H39" s="73"/>
      <c r="I39" s="75">
        <f>ROUND(G39*F39,0)</f>
        <v>660333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13" ht="12.75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13" ht="12.75">
      <c r="A41" s="48" t="s">
        <v>129</v>
      </c>
      <c r="B41" s="48" t="s">
        <v>140</v>
      </c>
      <c r="C41" s="90">
        <v>623125794</v>
      </c>
      <c r="D41" s="213">
        <v>447.1821</v>
      </c>
      <c r="E41" s="213">
        <v>465.5194</v>
      </c>
      <c r="F41" s="75">
        <v>1800</v>
      </c>
      <c r="G41" s="214">
        <f t="shared" si="1"/>
        <v>18.337300000000027</v>
      </c>
      <c r="H41" s="73"/>
      <c r="I41" s="75">
        <f>ROUND(G41*F41,0)</f>
        <v>33007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13" ht="12.75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13" ht="12.75">
      <c r="A43" s="48" t="s">
        <v>130</v>
      </c>
      <c r="B43" s="48" t="s">
        <v>141</v>
      </c>
      <c r="C43" s="90">
        <v>623125736</v>
      </c>
      <c r="D43" s="213">
        <v>6388.5481</v>
      </c>
      <c r="E43" s="213">
        <v>6571.6143</v>
      </c>
      <c r="F43" s="75">
        <v>1200</v>
      </c>
      <c r="G43" s="214">
        <f t="shared" si="1"/>
        <v>183.0662000000002</v>
      </c>
      <c r="H43" s="73"/>
      <c r="I43" s="75">
        <f>ROUND(G43*F43,0)</f>
        <v>219679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13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13" ht="12.75">
      <c r="A45" s="48" t="s">
        <v>131</v>
      </c>
      <c r="B45" s="50" t="s">
        <v>132</v>
      </c>
      <c r="C45" s="90">
        <v>1110171156</v>
      </c>
      <c r="D45" s="213">
        <v>21984.812</v>
      </c>
      <c r="E45" s="213">
        <v>22646.5332</v>
      </c>
      <c r="F45" s="75">
        <v>40</v>
      </c>
      <c r="G45" s="214">
        <f>E45-D45</f>
        <v>661.7212</v>
      </c>
      <c r="H45" s="73"/>
      <c r="I45" s="75">
        <f>ROUND(G45*F45,0)</f>
        <v>26469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13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6750303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ht="12.75">
      <c r="A51" s="63"/>
      <c r="B51" s="74"/>
      <c r="C51" s="193">
        <v>611127627</v>
      </c>
      <c r="D51" s="190">
        <v>7224.3392</v>
      </c>
      <c r="E51" s="190">
        <v>7268.7672</v>
      </c>
      <c r="F51" s="60">
        <v>40</v>
      </c>
      <c r="G51" s="142">
        <f>E51-D51</f>
        <v>44.427999999999884</v>
      </c>
      <c r="H51" s="60"/>
      <c r="I51" s="60">
        <f>ROUND(F51*G51+H51,0)</f>
        <v>1777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</row>
    <row r="52" spans="1:113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</row>
    <row r="53" spans="1:113" ht="12.75">
      <c r="A53" s="48" t="s">
        <v>149</v>
      </c>
      <c r="B53" s="65"/>
      <c r="C53" s="106">
        <v>810120245</v>
      </c>
      <c r="D53" s="190">
        <v>4050.395</v>
      </c>
      <c r="E53" s="190">
        <v>4061.0837</v>
      </c>
      <c r="F53" s="60">
        <v>3600</v>
      </c>
      <c r="G53" s="142">
        <f>E53-D53</f>
        <v>10.688700000000154</v>
      </c>
      <c r="H53" s="60"/>
      <c r="I53" s="60">
        <f>ROUND(F53*G53+H53,0)</f>
        <v>38479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315</v>
      </c>
      <c r="AU53" s="47"/>
      <c r="AV53" s="47"/>
      <c r="AW53" s="47"/>
      <c r="AX53" s="47"/>
      <c r="AY53" s="47"/>
      <c r="AZ53" s="47"/>
      <c r="BA53" s="47"/>
      <c r="BB53" s="47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</row>
    <row r="54" spans="1:113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</row>
    <row r="55" spans="1:113" ht="12.75">
      <c r="A55" s="74"/>
      <c r="B55" s="65"/>
      <c r="C55" s="103">
        <v>4050284</v>
      </c>
      <c r="D55" s="121">
        <v>4898.5612</v>
      </c>
      <c r="E55" s="121">
        <v>4943.4335</v>
      </c>
      <c r="F55" s="60">
        <v>3600</v>
      </c>
      <c r="G55" s="143">
        <f>E55-D55</f>
        <v>44.872299999999996</v>
      </c>
      <c r="H55" s="44"/>
      <c r="I55" s="60">
        <f>ROUND(F55*G55+H55,0)</f>
        <v>161540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</row>
    <row r="56" spans="1:113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</row>
    <row r="57" spans="1:113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</row>
    <row r="58" spans="1:113" ht="12.75">
      <c r="A58" s="195"/>
      <c r="B58" s="74" t="s">
        <v>115</v>
      </c>
      <c r="C58" s="193">
        <v>611127492</v>
      </c>
      <c r="D58" s="190">
        <v>25248.2804</v>
      </c>
      <c r="E58" s="190">
        <v>25579.0644</v>
      </c>
      <c r="F58" s="60">
        <v>20</v>
      </c>
      <c r="G58" s="142">
        <f>E58-D58</f>
        <v>330.78399999999965</v>
      </c>
      <c r="H58" s="60"/>
      <c r="I58" s="60">
        <f>ROUND(F58*G58+H58,0)</f>
        <v>6616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3.75887914532</v>
      </c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</row>
    <row r="59" spans="1:113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</row>
    <row r="60" spans="1:113" ht="12.75">
      <c r="A60" s="196"/>
      <c r="B60" s="70" t="s">
        <v>280</v>
      </c>
      <c r="C60" s="193">
        <v>611127702</v>
      </c>
      <c r="D60" s="190">
        <v>37403.9584</v>
      </c>
      <c r="E60" s="190">
        <v>37832.3712</v>
      </c>
      <c r="F60" s="60">
        <v>60</v>
      </c>
      <c r="G60" s="142">
        <f>E60-D60</f>
        <v>428.41279999999824</v>
      </c>
      <c r="H60" s="44"/>
      <c r="I60" s="60">
        <f>ROUND(F60*G60+H60,0)</f>
        <v>25705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</row>
    <row r="61" spans="1:113" ht="13.5">
      <c r="A61" s="63"/>
      <c r="B61" s="70" t="s">
        <v>281</v>
      </c>
      <c r="C61" s="193">
        <v>611127555</v>
      </c>
      <c r="D61" s="190">
        <v>20404.3816</v>
      </c>
      <c r="E61" s="190">
        <v>21086.4084</v>
      </c>
      <c r="F61" s="60">
        <v>60</v>
      </c>
      <c r="G61" s="142">
        <f>E61-D61</f>
        <v>682.0267999999996</v>
      </c>
      <c r="H61" s="44"/>
      <c r="I61" s="60">
        <f>ROUND(F61*G61+H61,0)</f>
        <v>40922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</row>
    <row r="62" spans="1:113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</row>
    <row r="63" spans="1:113" ht="12.75">
      <c r="A63" s="196"/>
      <c r="B63" s="74"/>
      <c r="C63" s="193">
        <v>1110171163</v>
      </c>
      <c r="D63" s="190">
        <v>1569.2824</v>
      </c>
      <c r="E63" s="190">
        <v>1609.72</v>
      </c>
      <c r="F63" s="60">
        <v>60</v>
      </c>
      <c r="G63" s="142">
        <f>E63-D63</f>
        <v>40.437599999999975</v>
      </c>
      <c r="H63" s="44"/>
      <c r="I63" s="60">
        <f>ROUND(F63*G63+H63,0)</f>
        <v>2426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</row>
    <row r="64" spans="1:113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</row>
    <row r="65" spans="1:113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</row>
    <row r="66" spans="1:113" ht="12.75">
      <c r="A66" s="63"/>
      <c r="B66" s="74"/>
      <c r="C66" s="193">
        <v>1110171170</v>
      </c>
      <c r="D66" s="190">
        <v>274.312</v>
      </c>
      <c r="E66" s="190">
        <v>279.9044</v>
      </c>
      <c r="F66" s="60">
        <v>40</v>
      </c>
      <c r="G66" s="142">
        <f>E66-D66</f>
        <v>5.592399999999998</v>
      </c>
      <c r="H66" s="60"/>
      <c r="I66" s="60">
        <f>ROUND(F66*G66+H66,0)</f>
        <v>224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</row>
    <row r="67" spans="1:113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</row>
    <row r="68" spans="1:113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</row>
    <row r="69" spans="1:113" ht="13.5">
      <c r="A69" s="63"/>
      <c r="B69" s="74" t="s">
        <v>283</v>
      </c>
      <c r="C69" s="193">
        <v>611126404</v>
      </c>
      <c r="D69" s="190">
        <v>712.0459</v>
      </c>
      <c r="E69" s="190">
        <v>725.4271</v>
      </c>
      <c r="F69" s="60">
        <v>1800</v>
      </c>
      <c r="G69" s="142">
        <f>E69-D69</f>
        <v>13.381200000000035</v>
      </c>
      <c r="H69" s="60"/>
      <c r="I69" s="60">
        <f>ROUND((F69*G69+H69),0)</f>
        <v>24086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</row>
    <row r="70" spans="1:113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</row>
    <row r="71" spans="1:113" ht="12.75">
      <c r="A71" s="63" t="s">
        <v>235</v>
      </c>
      <c r="B71" s="74" t="s">
        <v>242</v>
      </c>
      <c r="C71" s="193">
        <v>611127724</v>
      </c>
      <c r="D71" s="190">
        <v>2318.1392</v>
      </c>
      <c r="E71" s="190">
        <v>2360.2592</v>
      </c>
      <c r="F71" s="60">
        <v>30</v>
      </c>
      <c r="G71" s="142">
        <f>E71-D71</f>
        <v>42.11999999999989</v>
      </c>
      <c r="H71" s="60"/>
      <c r="I71" s="60">
        <f>ROUND(F71*G71+H71,0)</f>
        <v>1264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</row>
    <row r="72" spans="1:113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</row>
    <row r="73" spans="1:113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</row>
    <row r="74" spans="1:113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301775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</row>
    <row r="75" spans="1:113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4436594</v>
      </c>
      <c r="J75" s="64"/>
      <c r="K75" s="64">
        <f>I18+I20+I22-I47-I74</f>
        <v>4518146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</row>
    <row r="76" spans="1:113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</row>
    <row r="77" spans="1:113" ht="12.75">
      <c r="A77" s="48" t="s">
        <v>161</v>
      </c>
      <c r="B77" s="48" t="s">
        <v>158</v>
      </c>
      <c r="C77" s="73">
        <v>18705639</v>
      </c>
      <c r="D77" s="124">
        <v>21493</v>
      </c>
      <c r="E77" s="124">
        <v>21695</v>
      </c>
      <c r="F77" s="75">
        <v>30</v>
      </c>
      <c r="G77" s="210">
        <f>E77-D77</f>
        <v>202</v>
      </c>
      <c r="H77" s="48">
        <v>752</v>
      </c>
      <c r="I77" s="75">
        <f>F77*G77+H77</f>
        <v>6812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</row>
    <row r="78" spans="1:54" ht="12.75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113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551</v>
      </c>
      <c r="I79" s="75">
        <f>F79*G79+H79</f>
        <v>551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</row>
    <row r="80" spans="1:113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</row>
    <row r="81" spans="1:113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7363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</row>
    <row r="82" spans="1:113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4443957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</row>
    <row r="83" spans="1:113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</row>
    <row r="84" spans="1:113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</row>
    <row r="85" spans="1:113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</row>
    <row r="86" spans="1:113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</row>
    <row r="87" spans="1:113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</row>
    <row r="88" spans="1:113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</row>
    <row r="89" spans="1:113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</row>
    <row r="90" spans="1:113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</row>
    <row r="91" spans="1:113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11</v>
      </c>
      <c r="AZ91" s="89" t="s">
        <v>308</v>
      </c>
      <c r="BA91" s="47"/>
      <c r="BB91" s="47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</row>
    <row r="92" spans="1:113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</row>
    <row r="93" spans="1:113" ht="12.75">
      <c r="A93" s="47"/>
      <c r="B93" s="47"/>
      <c r="C93" s="47"/>
      <c r="D93" s="167" t="s">
        <v>314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116539</v>
      </c>
      <c r="BA93" s="92"/>
      <c r="BB93" s="187">
        <f>AZ93*BB58</f>
        <v>438056.0167164475</v>
      </c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</row>
    <row r="94" spans="1:113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3250048</v>
      </c>
      <c r="BA94" s="92"/>
      <c r="BB94" s="187">
        <f>AZ94*BB58</f>
        <v>12216537.648488974</v>
      </c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</row>
    <row r="95" spans="1:113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55083</v>
      </c>
      <c r="BA95" s="92"/>
      <c r="BB95" s="187">
        <f>AZ95*BB58</f>
        <v>207050.33996166155</v>
      </c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</row>
    <row r="96" spans="1:113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728524</v>
      </c>
      <c r="BA96" s="95"/>
      <c r="BB96" s="187">
        <f>AZ96*BB58</f>
        <v>2738433.6704651075</v>
      </c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</row>
    <row r="97" spans="1:113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333784</v>
      </c>
      <c r="BA97" s="78"/>
      <c r="BB97" s="187">
        <f>AZ97*BB58</f>
        <v>1254653.7166414908</v>
      </c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</row>
    <row r="98" spans="1:113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310318</v>
      </c>
      <c r="BA98" s="78"/>
      <c r="BB98" s="187">
        <f>AZ98*BB58</f>
        <v>1166447.8586174117</v>
      </c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</row>
    <row r="99" spans="1:113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78323</v>
      </c>
      <c r="BA99" s="78"/>
      <c r="BB99" s="187">
        <f>AZ99*BB58</f>
        <v>294406.69129889837</v>
      </c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</row>
    <row r="100" spans="1:113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300</v>
      </c>
      <c r="BA100" s="78"/>
      <c r="BB100" s="187">
        <f>AZ100*BB58</f>
        <v>1127.663743596</v>
      </c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</row>
    <row r="101" spans="1:113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4799</v>
      </c>
      <c r="BA101" s="78"/>
      <c r="BB101" s="187">
        <f>AZ101*BB58</f>
        <v>18038.86101839068</v>
      </c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</row>
    <row r="102" spans="1:113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3758.8791453199997</v>
      </c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</row>
    <row r="103" spans="1:113" ht="12.75">
      <c r="A103" s="73">
        <v>1</v>
      </c>
      <c r="B103" s="48" t="s">
        <v>147</v>
      </c>
      <c r="C103" s="90">
        <v>804152757</v>
      </c>
      <c r="D103" s="121">
        <v>3166.4298</v>
      </c>
      <c r="E103" s="121">
        <v>3213.9364</v>
      </c>
      <c r="F103" s="60">
        <v>36000</v>
      </c>
      <c r="G103" s="142">
        <f>E103-D103</f>
        <v>47.50660000000016</v>
      </c>
      <c r="H103" s="44"/>
      <c r="I103" s="60">
        <f>F103*G103+H103</f>
        <v>1710237.600000006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11404</v>
      </c>
      <c r="BA103" s="95"/>
      <c r="BB103" s="187">
        <f>AZ103*BB58</f>
        <v>42866.25777322928</v>
      </c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</row>
    <row r="104" spans="1:113" ht="12.75">
      <c r="A104" s="49"/>
      <c r="B104" s="46" t="s">
        <v>148</v>
      </c>
      <c r="C104" s="106">
        <v>109054169</v>
      </c>
      <c r="D104" s="121">
        <v>3834.1589</v>
      </c>
      <c r="E104" s="121">
        <v>3875.9584</v>
      </c>
      <c r="F104" s="60">
        <v>36000</v>
      </c>
      <c r="G104" s="142">
        <f>E104-D104</f>
        <v>41.79950000000008</v>
      </c>
      <c r="H104" s="44"/>
      <c r="I104" s="60">
        <f>F104*G104+H104</f>
        <v>1504782.0000000028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1920</v>
      </c>
      <c r="BA104" s="78"/>
      <c r="BB104" s="187">
        <f>AZ104*BB58</f>
        <v>7217.0479590144</v>
      </c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</row>
    <row r="105" spans="1:113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3215019.600000009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4640</v>
      </c>
      <c r="BA105" s="78"/>
      <c r="BB105" s="187">
        <f>AZ105*BB58</f>
        <v>17441.1992342848</v>
      </c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</row>
    <row r="106" spans="1:113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</row>
    <row r="107" spans="1:113" ht="12.75">
      <c r="A107" s="44" t="s">
        <v>113</v>
      </c>
      <c r="B107" s="44" t="s">
        <v>114</v>
      </c>
      <c r="C107" s="106">
        <v>109053225</v>
      </c>
      <c r="D107" s="121">
        <v>8404.2712</v>
      </c>
      <c r="E107" s="121">
        <v>8457.0855</v>
      </c>
      <c r="F107" s="60">
        <v>21000</v>
      </c>
      <c r="G107" s="142">
        <f>E107-D107</f>
        <v>52.8143</v>
      </c>
      <c r="H107" s="44"/>
      <c r="I107" s="60">
        <f>F107*G107+H107</f>
        <v>1109100.3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80</v>
      </c>
      <c r="BA107" s="70"/>
      <c r="BB107" s="187">
        <f>AZ107*BB58</f>
        <v>300.7103316256</v>
      </c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</row>
    <row r="108" spans="1:113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4764</v>
      </c>
      <c r="BA108" s="86"/>
      <c r="BB108" s="187">
        <f>AZ108*BB58</f>
        <v>17907.30024830448</v>
      </c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</row>
    <row r="109" spans="1:113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141776</v>
      </c>
      <c r="BA109" s="95"/>
      <c r="BB109" s="187">
        <f>AZ109*BB58</f>
        <v>532918.8497068883</v>
      </c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</row>
    <row r="110" spans="1:113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10143</v>
      </c>
      <c r="BA110" s="78"/>
      <c r="BB110" s="187">
        <f>AZ110*BB58</f>
        <v>38126.311170980756</v>
      </c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</row>
    <row r="111" spans="1:113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131633</v>
      </c>
      <c r="BA111" s="86"/>
      <c r="BB111" s="187">
        <f>AZ111*BB58</f>
        <v>494792.5385359076</v>
      </c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</row>
    <row r="112" spans="1:113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18500</v>
      </c>
      <c r="BA112" s="92"/>
      <c r="BB112" s="187">
        <f>AZ112*BB58</f>
        <v>69539.26418842</v>
      </c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</row>
    <row r="113" spans="1:113" ht="12.75">
      <c r="A113" s="49"/>
      <c r="B113" s="49" t="s">
        <v>120</v>
      </c>
      <c r="C113" s="91">
        <v>109056121</v>
      </c>
      <c r="D113" s="211">
        <v>6989.8034</v>
      </c>
      <c r="E113" s="211">
        <v>7019.3233</v>
      </c>
      <c r="F113" s="68">
        <v>4800</v>
      </c>
      <c r="G113" s="212">
        <f aca="true" t="shared" si="2" ref="G113:G132">E113-D113</f>
        <v>29.519900000000234</v>
      </c>
      <c r="H113" s="68"/>
      <c r="I113" s="68">
        <f>F113*G113+H113</f>
        <v>141695.52000000112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16112</v>
      </c>
      <c r="BA113" s="92"/>
      <c r="BB113" s="187">
        <f>AZ113*BB58</f>
        <v>60563.06078939584</v>
      </c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</row>
    <row r="114" spans="1:113" ht="12.75">
      <c r="A114" s="48" t="s">
        <v>121</v>
      </c>
      <c r="B114" s="48" t="s">
        <v>133</v>
      </c>
      <c r="C114" s="90">
        <v>623125232</v>
      </c>
      <c r="D114" s="213">
        <v>3400.7142</v>
      </c>
      <c r="E114" s="213">
        <v>3434.7709</v>
      </c>
      <c r="F114" s="75">
        <v>1800</v>
      </c>
      <c r="G114" s="214">
        <f t="shared" si="2"/>
        <v>34.05670000000009</v>
      </c>
      <c r="H114" s="73"/>
      <c r="I114" s="75">
        <f>G114*F114</f>
        <v>61302.060000000165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10405</v>
      </c>
      <c r="BA114" s="92"/>
      <c r="BB114" s="187">
        <f>AZ114*BB58</f>
        <v>39111.1375070546</v>
      </c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</row>
    <row r="115" spans="1:113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2196</v>
      </c>
      <c r="BA115" s="92"/>
      <c r="BB115" s="187">
        <f>AZ115*BB58</f>
        <v>8254.49860312272</v>
      </c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</row>
    <row r="116" spans="1:113" ht="12.75">
      <c r="A116" s="48" t="s">
        <v>123</v>
      </c>
      <c r="B116" s="48" t="s">
        <v>134</v>
      </c>
      <c r="C116" s="90">
        <v>623125667</v>
      </c>
      <c r="D116" s="213">
        <v>4573.327</v>
      </c>
      <c r="E116" s="213">
        <v>4620.5059</v>
      </c>
      <c r="F116" s="75">
        <v>1800</v>
      </c>
      <c r="G116" s="214">
        <f t="shared" si="2"/>
        <v>47.178899999999885</v>
      </c>
      <c r="H116" s="73"/>
      <c r="I116" s="75">
        <f>G116*F116</f>
        <v>84922.01999999979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25000</v>
      </c>
      <c r="BA116" s="92"/>
      <c r="BB116" s="187">
        <f>AZ116*BB58</f>
        <v>93971.97863299999</v>
      </c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</row>
    <row r="117" spans="1:113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10000</v>
      </c>
      <c r="BA117" s="92"/>
      <c r="BB117" s="187">
        <f>AZ117*BB58</f>
        <v>37588.7914532</v>
      </c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</row>
    <row r="118" spans="1:113" ht="12.75">
      <c r="A118" s="48" t="s">
        <v>124</v>
      </c>
      <c r="B118" s="48" t="s">
        <v>135</v>
      </c>
      <c r="C118" s="90">
        <v>623126370</v>
      </c>
      <c r="D118" s="213">
        <v>987.0879</v>
      </c>
      <c r="E118" s="213">
        <v>1003.2262</v>
      </c>
      <c r="F118" s="75">
        <v>4800</v>
      </c>
      <c r="G118" s="214">
        <f t="shared" si="2"/>
        <v>16.13829999999996</v>
      </c>
      <c r="H118" s="73"/>
      <c r="I118" s="75">
        <f>G118*F118</f>
        <v>77463.8399999998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187.94395726599998</v>
      </c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</row>
    <row r="119" spans="1:113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58320</v>
      </c>
      <c r="BA119" s="92"/>
      <c r="BB119" s="187">
        <f>AZ119*BB58</f>
        <v>219217.8317550624</v>
      </c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</row>
    <row r="120" spans="1:113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</row>
    <row r="121" spans="1:113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</row>
    <row r="122" spans="1:113" ht="12.75">
      <c r="A122" s="48" t="s">
        <v>126</v>
      </c>
      <c r="B122" s="48" t="s">
        <v>137</v>
      </c>
      <c r="C122" s="90">
        <v>623125142</v>
      </c>
      <c r="D122" s="213">
        <v>3071.8566</v>
      </c>
      <c r="E122" s="213">
        <v>3107.2363</v>
      </c>
      <c r="F122" s="75">
        <v>2400</v>
      </c>
      <c r="G122" s="214">
        <f t="shared" si="2"/>
        <v>35.37969999999996</v>
      </c>
      <c r="H122" s="73"/>
      <c r="I122" s="75">
        <f>G122*F122</f>
        <v>84911.2799999999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</row>
    <row r="123" spans="1:113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</row>
    <row r="124" spans="1:113" ht="12.75">
      <c r="A124" s="48" t="s">
        <v>127</v>
      </c>
      <c r="B124" s="48" t="s">
        <v>138</v>
      </c>
      <c r="C124" s="90">
        <v>623125205</v>
      </c>
      <c r="D124" s="213">
        <v>2702.4411</v>
      </c>
      <c r="E124" s="213">
        <v>2747.0326</v>
      </c>
      <c r="F124" s="75">
        <v>1800</v>
      </c>
      <c r="G124" s="214">
        <f t="shared" si="2"/>
        <v>44.591499999999996</v>
      </c>
      <c r="H124" s="73"/>
      <c r="I124" s="75">
        <f>G124*F124</f>
        <v>80264.7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</row>
    <row r="125" spans="1:113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</row>
    <row r="126" spans="1:113" ht="12.75">
      <c r="A126" s="48" t="s">
        <v>128</v>
      </c>
      <c r="B126" s="48" t="s">
        <v>139</v>
      </c>
      <c r="C126" s="90">
        <v>623123704</v>
      </c>
      <c r="D126" s="213">
        <v>3232.5231</v>
      </c>
      <c r="E126" s="213">
        <v>3282.3804</v>
      </c>
      <c r="F126" s="75">
        <v>1800</v>
      </c>
      <c r="G126" s="214">
        <f t="shared" si="2"/>
        <v>49.85730000000012</v>
      </c>
      <c r="H126" s="73"/>
      <c r="I126" s="75">
        <f>G126*F126</f>
        <v>89743.14000000022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</row>
    <row r="127" spans="1:113" ht="13.5" customHeight="1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</row>
    <row r="128" spans="1:113" ht="13.5" customHeight="1">
      <c r="A128" s="48" t="s">
        <v>129</v>
      </c>
      <c r="B128" s="48" t="s">
        <v>140</v>
      </c>
      <c r="C128" s="90">
        <v>623125794</v>
      </c>
      <c r="D128" s="213">
        <v>317.7694</v>
      </c>
      <c r="E128" s="213">
        <v>330.1136</v>
      </c>
      <c r="F128" s="75">
        <v>1800</v>
      </c>
      <c r="G128" s="214">
        <f>E128-D128</f>
        <v>12.3442</v>
      </c>
      <c r="H128" s="73"/>
      <c r="I128" s="75">
        <f>G128*F128</f>
        <v>22219.56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</row>
    <row r="129" spans="1:113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</row>
    <row r="130" spans="1:113" ht="12.75">
      <c r="A130" s="48" t="s">
        <v>130</v>
      </c>
      <c r="B130" s="48" t="s">
        <v>141</v>
      </c>
      <c r="C130" s="90">
        <v>623125736</v>
      </c>
      <c r="D130" s="213">
        <v>3523.1897</v>
      </c>
      <c r="E130" s="213">
        <v>3567.4311</v>
      </c>
      <c r="F130" s="75">
        <v>1200</v>
      </c>
      <c r="G130" s="214">
        <f t="shared" si="2"/>
        <v>44.241399999999885</v>
      </c>
      <c r="H130" s="73"/>
      <c r="I130" s="75">
        <f>G130*F130</f>
        <v>53089.67999999986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</row>
    <row r="131" spans="1:113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4443957</v>
      </c>
      <c r="BA131" s="47"/>
      <c r="BB131" s="165">
        <f>SUM(BB93:BB96)+BB103+BB109+SUM(BB112:BB126)</f>
        <v>16704297.28999883</v>
      </c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</row>
    <row r="132" spans="1:113" ht="12.75">
      <c r="A132" s="48" t="s">
        <v>131</v>
      </c>
      <c r="B132" s="50" t="s">
        <v>132</v>
      </c>
      <c r="C132" s="90">
        <v>1110171156</v>
      </c>
      <c r="D132" s="213">
        <v>2262.5048</v>
      </c>
      <c r="E132" s="213">
        <v>2297.4016</v>
      </c>
      <c r="F132" s="75">
        <v>40</v>
      </c>
      <c r="G132" s="214">
        <f t="shared" si="2"/>
        <v>34.896799999999985</v>
      </c>
      <c r="H132" s="73"/>
      <c r="I132" s="75">
        <f>G132*F132</f>
        <v>1395.8719999999994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</row>
    <row r="133" spans="1:113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</row>
    <row r="134" spans="1:113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1806107.972000001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317</v>
      </c>
      <c r="AU134" s="47"/>
      <c r="AV134" s="47"/>
      <c r="AW134" s="47"/>
      <c r="AX134" s="47"/>
      <c r="AY134" s="47"/>
      <c r="AZ134" s="47"/>
      <c r="BA134" s="47"/>
      <c r="BB134" s="47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</row>
    <row r="135" spans="1:113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</row>
    <row r="136" spans="1:113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</row>
    <row r="137" spans="1:113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</row>
    <row r="138" spans="1:113" ht="12.75">
      <c r="A138" s="63"/>
      <c r="B138" s="74"/>
      <c r="C138" s="193">
        <v>611127627</v>
      </c>
      <c r="D138" s="190">
        <v>3023.3044</v>
      </c>
      <c r="E138" s="190">
        <v>3024.194</v>
      </c>
      <c r="F138" s="60">
        <v>40</v>
      </c>
      <c r="G138" s="142">
        <f>E138-D138</f>
        <v>0.8895999999999731</v>
      </c>
      <c r="H138" s="60"/>
      <c r="I138" s="60">
        <f>ROUND(F138*G138+H138,0)</f>
        <v>36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</row>
    <row r="139" spans="1:113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</row>
    <row r="140" spans="1:113" ht="12.75">
      <c r="A140" s="48" t="s">
        <v>149</v>
      </c>
      <c r="B140" s="65"/>
      <c r="C140" s="106">
        <v>810120245</v>
      </c>
      <c r="D140" s="190">
        <v>1469.2496</v>
      </c>
      <c r="E140" s="190">
        <v>1471.9386</v>
      </c>
      <c r="F140" s="60">
        <v>3600</v>
      </c>
      <c r="G140" s="142">
        <f aca="true" t="shared" si="3" ref="G140:G145">E140-D140</f>
        <v>2.688999999999851</v>
      </c>
      <c r="H140" s="60"/>
      <c r="I140" s="60">
        <f aca="true" t="shared" si="4" ref="I140:I145">ROUND(F140*G140+H140,0)</f>
        <v>9680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</row>
    <row r="141" spans="1:113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</row>
    <row r="142" spans="1:113" ht="12.75">
      <c r="A142" s="74"/>
      <c r="B142" s="65"/>
      <c r="C142" s="103">
        <v>4050284</v>
      </c>
      <c r="D142" s="121">
        <v>4578.1253</v>
      </c>
      <c r="E142" s="121">
        <v>4600.8692</v>
      </c>
      <c r="F142" s="60">
        <v>3600</v>
      </c>
      <c r="G142" s="143">
        <f t="shared" si="3"/>
        <v>22.743900000000394</v>
      </c>
      <c r="H142" s="44"/>
      <c r="I142" s="60">
        <f t="shared" si="4"/>
        <v>81878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</row>
    <row r="143" spans="1:113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</row>
    <row r="144" spans="1:113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</row>
    <row r="145" spans="1:113" ht="12.75">
      <c r="A145" s="195"/>
      <c r="B145" s="74" t="s">
        <v>115</v>
      </c>
      <c r="C145" s="193">
        <v>611127492</v>
      </c>
      <c r="D145" s="190">
        <v>6886.8252</v>
      </c>
      <c r="E145" s="190">
        <v>6941.5936</v>
      </c>
      <c r="F145" s="60">
        <v>20</v>
      </c>
      <c r="G145" s="142">
        <f t="shared" si="3"/>
        <v>54.76839999999993</v>
      </c>
      <c r="H145" s="60"/>
      <c r="I145" s="60">
        <f t="shared" si="4"/>
        <v>1095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</row>
    <row r="146" spans="1:113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</row>
    <row r="147" spans="1:113" ht="12.75">
      <c r="A147" s="196"/>
      <c r="B147" s="70" t="s">
        <v>280</v>
      </c>
      <c r="C147" s="193">
        <v>611127702</v>
      </c>
      <c r="D147" s="190">
        <v>7746.5624</v>
      </c>
      <c r="E147" s="190">
        <v>7790.6484</v>
      </c>
      <c r="F147" s="60">
        <v>60</v>
      </c>
      <c r="G147" s="142">
        <f>E147-D147</f>
        <v>44.08600000000024</v>
      </c>
      <c r="H147" s="44"/>
      <c r="I147" s="60">
        <f>ROUND(F147*G147+H147,0)</f>
        <v>2645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</row>
    <row r="148" spans="1:113" ht="12.75">
      <c r="A148" s="63"/>
      <c r="B148" s="70" t="s">
        <v>281</v>
      </c>
      <c r="C148" s="193">
        <v>611127555</v>
      </c>
      <c r="D148" s="190">
        <v>3667.1364</v>
      </c>
      <c r="E148" s="190">
        <v>3768.044</v>
      </c>
      <c r="F148" s="60">
        <v>60</v>
      </c>
      <c r="G148" s="142">
        <f>E148-D148</f>
        <v>100.9076</v>
      </c>
      <c r="H148" s="44"/>
      <c r="I148" s="60">
        <f>ROUND(F148*G148+H148,0)</f>
        <v>6054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</row>
    <row r="149" spans="1:113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</row>
    <row r="150" spans="1:113" ht="12.75">
      <c r="A150" s="196"/>
      <c r="B150" s="74"/>
      <c r="C150" s="193">
        <v>1110171163</v>
      </c>
      <c r="D150" s="121">
        <v>809.7712</v>
      </c>
      <c r="E150" s="121">
        <v>840.7548</v>
      </c>
      <c r="F150" s="60">
        <v>60</v>
      </c>
      <c r="G150" s="142">
        <f>E150-D150</f>
        <v>30.983600000000024</v>
      </c>
      <c r="H150" s="44"/>
      <c r="I150" s="60">
        <f>ROUND(F150*G150+H150,0)</f>
        <v>1859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</row>
    <row r="151" spans="1:113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</row>
    <row r="152" spans="1:113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</row>
    <row r="153" spans="1:113" ht="12.75">
      <c r="A153" s="63"/>
      <c r="B153" s="74"/>
      <c r="C153" s="193">
        <v>1110171170</v>
      </c>
      <c r="D153" s="190">
        <v>288.2424</v>
      </c>
      <c r="E153" s="190">
        <v>292.8916</v>
      </c>
      <c r="F153" s="60">
        <v>40</v>
      </c>
      <c r="G153" s="142">
        <f>E153-D153</f>
        <v>4.6492000000000075</v>
      </c>
      <c r="H153" s="60"/>
      <c r="I153" s="60">
        <f>ROUND(F153*G153+H153,0)</f>
        <v>186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</row>
    <row r="154" spans="1:113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</row>
    <row r="155" spans="1:113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</row>
    <row r="156" spans="1:113" ht="12.75">
      <c r="A156" s="74"/>
      <c r="B156" s="65" t="s">
        <v>234</v>
      </c>
      <c r="C156" s="193">
        <v>611126404</v>
      </c>
      <c r="D156" s="190">
        <v>1057.5516</v>
      </c>
      <c r="E156" s="190">
        <v>1079.2201</v>
      </c>
      <c r="F156" s="60">
        <v>1800</v>
      </c>
      <c r="G156" s="142">
        <f>E156-D156</f>
        <v>21.668499999999995</v>
      </c>
      <c r="H156" s="60"/>
      <c r="I156" s="60">
        <f>ROUND(F156*G156+H156,0)</f>
        <v>39003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</row>
    <row r="157" spans="1:113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</row>
    <row r="158" spans="1:113" ht="12.75">
      <c r="A158" s="63" t="s">
        <v>235</v>
      </c>
      <c r="B158" s="48" t="s">
        <v>247</v>
      </c>
      <c r="C158" s="193">
        <v>611127724</v>
      </c>
      <c r="D158" s="190">
        <v>1010.1548</v>
      </c>
      <c r="E158" s="190">
        <v>1102.1568</v>
      </c>
      <c r="F158" s="60">
        <v>30</v>
      </c>
      <c r="G158" s="142">
        <f>E158-D158</f>
        <v>92.00199999999995</v>
      </c>
      <c r="H158" s="60"/>
      <c r="I158" s="60">
        <f>ROUND(F158*G158+H158,0)</f>
        <v>2760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</row>
    <row r="159" spans="1:113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</row>
    <row r="160" spans="1:113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</row>
    <row r="161" spans="1:113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145196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</row>
    <row r="162" spans="1:113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2372815.9280000078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</row>
    <row r="163" spans="1:113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</row>
    <row r="164" spans="1:113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</row>
    <row r="165" spans="1:113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</row>
    <row r="166" spans="1:113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</row>
    <row r="167" spans="1:113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</row>
    <row r="168" spans="1:113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</row>
    <row r="169" spans="1:113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2372815.9280000078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</row>
    <row r="170" spans="1:113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</row>
    <row r="171" spans="1:113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</row>
    <row r="172" spans="1:113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</row>
    <row r="173" spans="1:113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</row>
    <row r="174" spans="1:113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</row>
    <row r="175" spans="1:113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</row>
    <row r="176" spans="1:1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</row>
    <row r="177" spans="1:1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</row>
    <row r="178" spans="1:113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</row>
    <row r="179" spans="1:113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</row>
    <row r="180" spans="1:1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</row>
    <row r="181" spans="1:1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</row>
    <row r="182" spans="52:113" ht="12.75">
      <c r="AZ182" s="215"/>
      <c r="BA182" s="215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</row>
    <row r="183" spans="51:113" ht="12.75">
      <c r="AY183" s="47" t="s">
        <v>255</v>
      </c>
      <c r="AZ183" s="216">
        <v>2742934</v>
      </c>
      <c r="BA183" s="215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</row>
    <row r="184" spans="51:113" ht="12.75">
      <c r="AY184" s="47"/>
      <c r="AZ184" s="216"/>
      <c r="BA184" s="215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</row>
    <row r="185" spans="51:113" ht="12.75">
      <c r="AY185" s="47"/>
      <c r="AZ185" s="216"/>
      <c r="BA185" s="215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</row>
    <row r="186" spans="51:113" ht="12.75">
      <c r="AY186" s="47"/>
      <c r="AZ186" s="216"/>
      <c r="BA186" s="215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</row>
    <row r="187" spans="51:113" ht="12.75">
      <c r="AY187" s="47"/>
      <c r="AZ187" s="216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</row>
    <row r="188" spans="55:113" ht="12.75"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</row>
    <row r="189" spans="55:113" ht="12.75"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</row>
    <row r="190" spans="55:113" ht="12.75"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</row>
    <row r="191" spans="55:113" ht="12.75"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</row>
    <row r="192" spans="1:113" ht="12.75">
      <c r="A192" s="3"/>
      <c r="B192" s="3"/>
      <c r="C192" s="3"/>
      <c r="D192" s="3"/>
      <c r="E192" s="3"/>
      <c r="F192" s="3"/>
      <c r="G192" s="3"/>
      <c r="H192" s="3"/>
      <c r="I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</row>
    <row r="193" spans="1:113" ht="12.75">
      <c r="A193" s="3"/>
      <c r="B193" s="3"/>
      <c r="C193" s="3"/>
      <c r="D193" s="3"/>
      <c r="E193" s="3"/>
      <c r="F193" s="3"/>
      <c r="G193" s="3"/>
      <c r="H193" s="3"/>
      <c r="I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</row>
    <row r="194" spans="1:113" ht="12.75">
      <c r="A194" s="3"/>
      <c r="B194" s="3"/>
      <c r="C194" s="3"/>
      <c r="D194" s="3"/>
      <c r="E194" s="3"/>
      <c r="F194" s="3"/>
      <c r="G194" s="3"/>
      <c r="H194" s="3"/>
      <c r="I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</row>
    <row r="195" spans="1:113" ht="12.75">
      <c r="A195" s="3"/>
      <c r="B195" s="3"/>
      <c r="C195" s="3"/>
      <c r="D195" s="3"/>
      <c r="E195" s="3"/>
      <c r="F195" s="3"/>
      <c r="G195" s="3"/>
      <c r="H195" s="3"/>
      <c r="I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</row>
    <row r="196" spans="1:113" ht="12.75">
      <c r="A196" s="3"/>
      <c r="B196" s="3"/>
      <c r="C196" s="3"/>
      <c r="D196" s="227"/>
      <c r="E196" s="227"/>
      <c r="F196" s="227"/>
      <c r="G196" s="227"/>
      <c r="H196" s="227"/>
      <c r="I196" s="60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</row>
    <row r="197" spans="1:113" ht="12.75">
      <c r="A197" s="3"/>
      <c r="B197" s="3"/>
      <c r="C197" s="3"/>
      <c r="D197" s="3"/>
      <c r="E197" s="3"/>
      <c r="F197" s="3"/>
      <c r="G197" s="3"/>
      <c r="H197" s="3"/>
      <c r="I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</row>
    <row r="198" spans="1:113" ht="12.75">
      <c r="A198" s="8"/>
      <c r="B198" s="8"/>
      <c r="C198" s="8"/>
      <c r="D198" s="8"/>
      <c r="E198" s="8"/>
      <c r="F198" s="8"/>
      <c r="G198" s="8"/>
      <c r="H198" s="8"/>
      <c r="I198" s="8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</row>
    <row r="199" spans="1:113" ht="12.75">
      <c r="A199" s="8"/>
      <c r="B199" s="8"/>
      <c r="C199" s="8"/>
      <c r="D199" s="8"/>
      <c r="E199" s="8"/>
      <c r="F199" s="8"/>
      <c r="G199" s="8"/>
      <c r="H199" s="8"/>
      <c r="I199" s="8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</row>
    <row r="200" spans="1:113" ht="12.75">
      <c r="A200" s="8"/>
      <c r="B200" s="8"/>
      <c r="C200" s="8"/>
      <c r="D200" s="8"/>
      <c r="E200" s="8"/>
      <c r="F200" s="8"/>
      <c r="G200" s="8"/>
      <c r="H200" s="8"/>
      <c r="I200" s="8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</row>
    <row r="201" spans="55:113" ht="12.75"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</row>
    <row r="202" spans="55:113" ht="12.75"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</row>
    <row r="203" spans="55:113" ht="12.75"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</row>
    <row r="204" spans="55:113" ht="12.75"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</row>
    <row r="205" spans="55:113" ht="12.75"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</row>
    <row r="206" spans="55:113" ht="12.75"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</row>
    <row r="207" spans="55:113" ht="12.75"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</row>
    <row r="208" spans="55:113" ht="12.75"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</row>
    <row r="209" spans="55:113" ht="12.75"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</row>
    <row r="210" spans="55:113" ht="12.75"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</row>
    <row r="211" spans="1:113" ht="12.75">
      <c r="A211" s="8"/>
      <c r="B211" s="8"/>
      <c r="C211" s="8"/>
      <c r="D211" s="8"/>
      <c r="E211" s="8"/>
      <c r="F211" s="8"/>
      <c r="G211" s="8"/>
      <c r="H211" s="8"/>
      <c r="I211" s="8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</row>
    <row r="212" spans="1:113" ht="12.75">
      <c r="A212" s="8"/>
      <c r="B212" s="8"/>
      <c r="C212" s="8"/>
      <c r="D212" s="8"/>
      <c r="E212" s="8"/>
      <c r="F212" s="8"/>
      <c r="G212" s="8"/>
      <c r="H212" s="8"/>
      <c r="I212" s="8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</row>
    <row r="213" spans="1:113" ht="13.5">
      <c r="A213" s="24"/>
      <c r="B213" s="28"/>
      <c r="C213" s="28"/>
      <c r="D213" s="28"/>
      <c r="E213" s="28"/>
      <c r="F213" s="28"/>
      <c r="G213" s="36"/>
      <c r="H213" s="28"/>
      <c r="I213" s="8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</row>
    <row r="214" spans="1:113" ht="12.75">
      <c r="A214" s="8"/>
      <c r="B214" s="8"/>
      <c r="C214" s="8"/>
      <c r="D214" s="8"/>
      <c r="E214" s="8"/>
      <c r="F214" s="8"/>
      <c r="G214" s="8"/>
      <c r="H214" s="8"/>
      <c r="I214" s="8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</row>
    <row r="215" spans="1:113" ht="12.75">
      <c r="A215" s="8"/>
      <c r="B215" s="8"/>
      <c r="C215" s="8"/>
      <c r="D215" s="8"/>
      <c r="E215" s="8"/>
      <c r="F215" s="8"/>
      <c r="G215" s="8"/>
      <c r="H215" s="8"/>
      <c r="I215" s="8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</row>
    <row r="216" spans="1:113" ht="12.75">
      <c r="A216" s="3"/>
      <c r="B216" s="3"/>
      <c r="C216" s="3"/>
      <c r="D216" s="3"/>
      <c r="E216" s="3"/>
      <c r="F216" s="3"/>
      <c r="G216" s="3"/>
      <c r="H216" s="3"/>
      <c r="I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</row>
    <row r="217" spans="1:113" ht="12.75">
      <c r="A217" s="3"/>
      <c r="B217" s="3"/>
      <c r="C217" s="3"/>
      <c r="D217" s="3"/>
      <c r="E217" s="3"/>
      <c r="F217" s="3"/>
      <c r="G217" s="3"/>
      <c r="H217" s="3"/>
      <c r="I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</row>
    <row r="218" spans="1:113" ht="12.75">
      <c r="A218" s="3"/>
      <c r="B218" s="2"/>
      <c r="C218" s="2"/>
      <c r="D218" s="2"/>
      <c r="E218" s="2"/>
      <c r="F218" s="2"/>
      <c r="G218" s="2"/>
      <c r="H218" s="2"/>
      <c r="I218" s="2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</row>
    <row r="219" spans="1:113" ht="12.75">
      <c r="A219" s="2"/>
      <c r="B219" s="2"/>
      <c r="C219" s="2"/>
      <c r="D219" s="2"/>
      <c r="E219" s="3"/>
      <c r="F219" s="2"/>
      <c r="G219" s="2"/>
      <c r="H219" s="2"/>
      <c r="I219" s="2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</row>
    <row r="220" spans="1:113" ht="12.75">
      <c r="A220" s="3"/>
      <c r="B220" s="3"/>
      <c r="C220" s="3"/>
      <c r="D220" s="3"/>
      <c r="E220" s="3"/>
      <c r="F220" s="3"/>
      <c r="G220" s="3"/>
      <c r="H220" s="3"/>
      <c r="I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</row>
    <row r="221" spans="1:113" ht="12.75">
      <c r="A221" s="3"/>
      <c r="B221" s="3"/>
      <c r="C221" s="3"/>
      <c r="D221" s="3"/>
      <c r="E221" s="3"/>
      <c r="F221" s="3"/>
      <c r="G221" s="3"/>
      <c r="H221" s="3"/>
      <c r="I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</row>
    <row r="222" spans="1:113" ht="12.75">
      <c r="A222" s="3"/>
      <c r="B222" s="3"/>
      <c r="C222" s="3"/>
      <c r="D222" s="3"/>
      <c r="E222" s="3"/>
      <c r="F222" s="3"/>
      <c r="G222" s="3"/>
      <c r="H222" s="3"/>
      <c r="I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</row>
    <row r="223" spans="1:113" ht="12.75">
      <c r="A223" s="3"/>
      <c r="B223" s="3"/>
      <c r="C223" s="3"/>
      <c r="D223" s="3"/>
      <c r="E223" s="3"/>
      <c r="F223" s="3"/>
      <c r="G223" s="3"/>
      <c r="H223" s="3"/>
      <c r="I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</row>
    <row r="224" spans="1:113" ht="12.75">
      <c r="A224" s="3"/>
      <c r="B224" s="3"/>
      <c r="C224" s="3"/>
      <c r="D224" s="3"/>
      <c r="E224" s="3"/>
      <c r="F224" s="3"/>
      <c r="G224" s="3"/>
      <c r="H224" s="3"/>
      <c r="I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</row>
    <row r="225" spans="1:113" ht="12.75">
      <c r="A225" s="3"/>
      <c r="B225" s="3"/>
      <c r="C225" s="3"/>
      <c r="D225" s="3"/>
      <c r="E225" s="3"/>
      <c r="F225" s="3"/>
      <c r="G225" s="3"/>
      <c r="H225" s="3"/>
      <c r="I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</row>
    <row r="226" spans="1:113" ht="12.75">
      <c r="A226" s="3"/>
      <c r="B226" s="3"/>
      <c r="C226" s="3"/>
      <c r="D226" s="3"/>
      <c r="E226" s="3"/>
      <c r="F226" s="3"/>
      <c r="G226" s="3"/>
      <c r="H226" s="3"/>
      <c r="I226" s="3"/>
      <c r="S226" s="3"/>
      <c r="T226" s="3"/>
      <c r="U226" s="3"/>
      <c r="V226" s="3"/>
      <c r="W226" s="3"/>
      <c r="X226" s="3"/>
      <c r="Y226" s="3"/>
      <c r="Z226" s="3"/>
      <c r="AA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</row>
    <row r="227" spans="1:113" ht="12.75">
      <c r="A227" s="3"/>
      <c r="B227" s="3"/>
      <c r="C227" s="3"/>
      <c r="D227" s="3"/>
      <c r="E227" s="3"/>
      <c r="F227" s="3"/>
      <c r="G227" s="3"/>
      <c r="H227" s="3"/>
      <c r="I227" s="3"/>
      <c r="S227" s="3"/>
      <c r="T227" s="3"/>
      <c r="U227" s="3"/>
      <c r="V227" s="3"/>
      <c r="W227" s="3"/>
      <c r="X227" s="3"/>
      <c r="Y227" s="3"/>
      <c r="Z227" s="3"/>
      <c r="AA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</row>
    <row r="228" spans="1:113" ht="12.75">
      <c r="A228" s="3"/>
      <c r="B228" s="3"/>
      <c r="C228" s="3"/>
      <c r="D228" s="3"/>
      <c r="E228" s="3"/>
      <c r="F228" s="3"/>
      <c r="G228" s="3"/>
      <c r="H228" s="3"/>
      <c r="I228" s="3"/>
      <c r="S228" s="3"/>
      <c r="T228" s="3"/>
      <c r="U228" s="3"/>
      <c r="V228" s="3"/>
      <c r="W228" s="3"/>
      <c r="X228" s="3"/>
      <c r="Y228" s="3"/>
      <c r="Z228" s="3"/>
      <c r="AA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</row>
    <row r="229" spans="1:113" ht="12.75">
      <c r="A229" s="3"/>
      <c r="B229" s="3"/>
      <c r="C229" s="3"/>
      <c r="D229" s="3"/>
      <c r="E229" s="3"/>
      <c r="F229" s="3"/>
      <c r="G229" s="3"/>
      <c r="H229" s="3"/>
      <c r="I229" s="3"/>
      <c r="S229" s="3"/>
      <c r="T229" s="3"/>
      <c r="U229" s="3"/>
      <c r="V229" s="3"/>
      <c r="W229" s="3"/>
      <c r="X229" s="3"/>
      <c r="Y229" s="3"/>
      <c r="Z229" s="3"/>
      <c r="AA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</row>
    <row r="230" spans="1:113" ht="12.75">
      <c r="A230" s="21"/>
      <c r="B230" s="3"/>
      <c r="C230" s="3"/>
      <c r="D230" s="3"/>
      <c r="E230" s="3"/>
      <c r="F230" s="3"/>
      <c r="G230" s="3"/>
      <c r="H230" s="3"/>
      <c r="I230" s="3"/>
      <c r="S230" s="3"/>
      <c r="T230" s="3"/>
      <c r="U230" s="3"/>
      <c r="V230" s="3"/>
      <c r="W230" s="3"/>
      <c r="X230" s="3"/>
      <c r="Y230" s="3"/>
      <c r="Z230" s="3"/>
      <c r="AA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</row>
    <row r="231" spans="1:113" ht="12.75">
      <c r="A231" s="3"/>
      <c r="B231" s="3"/>
      <c r="C231" s="3"/>
      <c r="D231" s="3"/>
      <c r="E231" s="3"/>
      <c r="F231" s="3"/>
      <c r="G231" s="3"/>
      <c r="H231" s="3"/>
      <c r="I231" s="3"/>
      <c r="S231" s="3"/>
      <c r="T231" s="3"/>
      <c r="U231" s="3"/>
      <c r="V231" s="3"/>
      <c r="W231" s="3"/>
      <c r="X231" s="3"/>
      <c r="Y231" s="3"/>
      <c r="Z231" s="3"/>
      <c r="AA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</row>
    <row r="232" spans="19:113" ht="12.75">
      <c r="S232" s="3"/>
      <c r="T232" s="3"/>
      <c r="U232" s="3"/>
      <c r="V232" s="3"/>
      <c r="W232" s="3"/>
      <c r="X232" s="3"/>
      <c r="Y232" s="3"/>
      <c r="Z232" s="3"/>
      <c r="AA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</row>
    <row r="233" spans="19:113" ht="12.75">
      <c r="S233" s="3"/>
      <c r="T233" s="3"/>
      <c r="U233" s="3"/>
      <c r="V233" s="3"/>
      <c r="W233" s="3"/>
      <c r="X233" s="3"/>
      <c r="Y233" s="3"/>
      <c r="Z233" s="3"/>
      <c r="AA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</row>
    <row r="234" spans="19:113" ht="12.75">
      <c r="S234" s="3"/>
      <c r="T234" s="3"/>
      <c r="U234" s="3"/>
      <c r="V234" s="3"/>
      <c r="W234" s="3"/>
      <c r="X234" s="3"/>
      <c r="Y234" s="3"/>
      <c r="Z234" s="3"/>
      <c r="AA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</row>
    <row r="235" spans="19:113" ht="12.75">
      <c r="S235" s="3"/>
      <c r="T235" s="3"/>
      <c r="U235" s="3"/>
      <c r="V235" s="3"/>
      <c r="W235" s="3"/>
      <c r="X235" s="3"/>
      <c r="Y235" s="3"/>
      <c r="Z235" s="3"/>
      <c r="AA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</row>
    <row r="236" spans="19:113" ht="12.75">
      <c r="S236" s="3"/>
      <c r="T236" s="3"/>
      <c r="U236" s="3"/>
      <c r="V236" s="3"/>
      <c r="W236" s="3"/>
      <c r="X236" s="3"/>
      <c r="Y236" s="3"/>
      <c r="Z236" s="3"/>
      <c r="AA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</row>
    <row r="237" spans="19:113" ht="12.75">
      <c r="S237" s="9"/>
      <c r="T237" s="20"/>
      <c r="U237" s="15"/>
      <c r="V237" s="15"/>
      <c r="W237" s="18"/>
      <c r="X237" s="19"/>
      <c r="Y237" s="15"/>
      <c r="Z237" s="9"/>
      <c r="AA237" s="10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</row>
    <row r="238" spans="19:113" ht="12.75">
      <c r="S238" s="13"/>
      <c r="T238" s="8"/>
      <c r="U238" s="16"/>
      <c r="V238" s="16"/>
      <c r="W238" s="15"/>
      <c r="X238" s="15"/>
      <c r="Y238" s="16"/>
      <c r="Z238" s="13"/>
      <c r="AA238" s="14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</row>
    <row r="239" spans="19:113" ht="12.75">
      <c r="S239" s="11"/>
      <c r="T239" s="6"/>
      <c r="U239" s="17"/>
      <c r="V239" s="17"/>
      <c r="W239" s="22"/>
      <c r="X239" s="22"/>
      <c r="Y239" s="17"/>
      <c r="Z239" s="11"/>
      <c r="AA239" s="12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</row>
    <row r="240" spans="19:113" ht="12.75">
      <c r="S240" s="25"/>
      <c r="T240" s="23"/>
      <c r="U240" s="23"/>
      <c r="V240" s="23"/>
      <c r="W240" s="23"/>
      <c r="X240" s="23"/>
      <c r="Y240" s="23"/>
      <c r="Z240" s="23"/>
      <c r="AA240" s="30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</row>
    <row r="241" spans="19:113" ht="12.75">
      <c r="S241" s="9"/>
      <c r="T241" s="20"/>
      <c r="U241" s="37"/>
      <c r="V241" s="19"/>
      <c r="W241" s="5"/>
      <c r="X241" s="5"/>
      <c r="Y241" s="29"/>
      <c r="Z241" s="1"/>
      <c r="AA241" s="26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</row>
    <row r="242" spans="19:113" ht="12.75">
      <c r="S242" s="13"/>
      <c r="T242" s="8"/>
      <c r="U242" s="38"/>
      <c r="V242" s="19"/>
      <c r="W242" s="5"/>
      <c r="X242" s="5"/>
      <c r="Y242" s="1"/>
      <c r="Z242" s="1"/>
      <c r="AA242" s="26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</row>
    <row r="243" spans="19:113" ht="12.75">
      <c r="S243" s="9"/>
      <c r="T243" s="20"/>
      <c r="U243" s="37"/>
      <c r="V243" s="19"/>
      <c r="W243" s="5"/>
      <c r="X243" s="5"/>
      <c r="Y243" s="1"/>
      <c r="Z243" s="1"/>
      <c r="AA243" s="26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</row>
    <row r="244" spans="19:113" ht="12.75">
      <c r="S244" s="13"/>
      <c r="T244" s="8"/>
      <c r="U244" s="38"/>
      <c r="V244" s="19"/>
      <c r="W244" s="5"/>
      <c r="X244" s="5"/>
      <c r="Y244" s="1"/>
      <c r="Z244" s="1"/>
      <c r="AA244" s="26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</row>
    <row r="245" spans="19:113" ht="12.75">
      <c r="S245" s="9"/>
      <c r="T245" s="20"/>
      <c r="U245" s="37"/>
      <c r="V245" s="19"/>
      <c r="W245" s="5"/>
      <c r="X245" s="5"/>
      <c r="Y245" s="1"/>
      <c r="Z245" s="1"/>
      <c r="AA245" s="26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</row>
    <row r="246" spans="19:113" ht="12.75">
      <c r="S246" s="13"/>
      <c r="T246" s="8"/>
      <c r="U246" s="38"/>
      <c r="V246" s="19"/>
      <c r="W246" s="1"/>
      <c r="X246" s="5"/>
      <c r="Y246" s="1"/>
      <c r="Z246" s="1"/>
      <c r="AA246" s="26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</row>
    <row r="247" spans="19:113" ht="12.75">
      <c r="S247" s="9"/>
      <c r="T247" s="20"/>
      <c r="U247" s="37"/>
      <c r="V247" s="19"/>
      <c r="W247" s="5"/>
      <c r="X247" s="5"/>
      <c r="Y247" s="1"/>
      <c r="Z247" s="1"/>
      <c r="AA247" s="26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</row>
    <row r="248" spans="19:113" ht="12.75">
      <c r="S248" s="13"/>
      <c r="T248" s="8"/>
      <c r="U248" s="38"/>
      <c r="V248" s="19"/>
      <c r="W248" s="5"/>
      <c r="X248" s="5"/>
      <c r="Y248" s="1"/>
      <c r="Z248" s="1"/>
      <c r="AA248" s="26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</row>
    <row r="249" spans="19:113" ht="12.75">
      <c r="S249" s="9"/>
      <c r="T249" s="20"/>
      <c r="U249" s="37"/>
      <c r="V249" s="19"/>
      <c r="W249" s="5"/>
      <c r="X249" s="5"/>
      <c r="Y249" s="1"/>
      <c r="Z249" s="1"/>
      <c r="AA249" s="26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</row>
    <row r="250" spans="19:113" ht="12.75">
      <c r="S250" s="11"/>
      <c r="T250" s="6"/>
      <c r="U250" s="38"/>
      <c r="V250" s="19"/>
      <c r="W250" s="5"/>
      <c r="X250" s="5"/>
      <c r="Y250" s="1"/>
      <c r="Z250" s="1"/>
      <c r="AA250" s="26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</row>
    <row r="251" spans="19:113" ht="12.75">
      <c r="S251" s="13"/>
      <c r="T251" s="8"/>
      <c r="U251" s="37"/>
      <c r="V251" s="19"/>
      <c r="W251" s="1"/>
      <c r="X251" s="5"/>
      <c r="Y251" s="1"/>
      <c r="Z251" s="1"/>
      <c r="AA251" s="26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</row>
    <row r="252" spans="19:113" ht="12.75">
      <c r="S252" s="11"/>
      <c r="T252" s="6"/>
      <c r="U252" s="38"/>
      <c r="V252" s="19"/>
      <c r="W252" s="1"/>
      <c r="X252" s="5"/>
      <c r="Y252" s="1"/>
      <c r="Z252" s="1"/>
      <c r="AA252" s="26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</row>
    <row r="253" spans="19:113" ht="12.75">
      <c r="S253" s="13"/>
      <c r="T253" s="8"/>
      <c r="U253" s="37"/>
      <c r="V253" s="19"/>
      <c r="W253" s="1"/>
      <c r="X253" s="5"/>
      <c r="Y253" s="1"/>
      <c r="Z253" s="1"/>
      <c r="AA253" s="26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</row>
    <row r="254" spans="19:113" ht="12.75">
      <c r="S254" s="11"/>
      <c r="T254" s="6"/>
      <c r="U254" s="38"/>
      <c r="V254" s="19"/>
      <c r="W254" s="1"/>
      <c r="X254" s="5"/>
      <c r="Y254" s="1"/>
      <c r="Z254" s="1"/>
      <c r="AA254" s="26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</row>
    <row r="255" spans="19:113" ht="12.75">
      <c r="S255" s="13"/>
      <c r="T255" s="8"/>
      <c r="U255" s="37"/>
      <c r="V255" s="19"/>
      <c r="W255" s="5"/>
      <c r="X255" s="5"/>
      <c r="Y255" s="1"/>
      <c r="Z255" s="1"/>
      <c r="AA255" s="26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</row>
    <row r="256" spans="19:113" ht="12.75">
      <c r="S256" s="11"/>
      <c r="T256" s="43"/>
      <c r="U256" s="39"/>
      <c r="V256" s="19"/>
      <c r="W256" s="5"/>
      <c r="X256" s="5"/>
      <c r="Y256" s="1"/>
      <c r="Z256" s="1"/>
      <c r="AA256" s="26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</row>
    <row r="257" spans="19:27" ht="12.75">
      <c r="S257" s="13"/>
      <c r="T257" s="14"/>
      <c r="U257" s="40"/>
      <c r="V257" s="1"/>
      <c r="W257" s="5"/>
      <c r="X257" s="5"/>
      <c r="Y257" s="1"/>
      <c r="Z257" s="1"/>
      <c r="AA257" s="26"/>
    </row>
    <row r="258" spans="19:27" ht="12.75">
      <c r="S258" s="11"/>
      <c r="T258" s="12"/>
      <c r="U258" s="41"/>
      <c r="V258" s="1"/>
      <c r="W258" s="5"/>
      <c r="X258" s="5"/>
      <c r="Y258" s="1"/>
      <c r="Z258" s="1"/>
      <c r="AA258" s="26"/>
    </row>
    <row r="259" spans="19:27" ht="12.75">
      <c r="S259" s="17"/>
      <c r="T259" s="17"/>
      <c r="U259" s="42"/>
      <c r="V259" s="1"/>
      <c r="W259" s="1"/>
      <c r="X259" s="1"/>
      <c r="Y259" s="1"/>
      <c r="Z259" s="1"/>
      <c r="AA259" s="26"/>
    </row>
    <row r="260" spans="19:27" ht="12.75">
      <c r="S260" s="1"/>
      <c r="T260" s="1"/>
      <c r="U260" s="42"/>
      <c r="V260" s="1"/>
      <c r="W260" s="5"/>
      <c r="X260" s="5"/>
      <c r="Y260" s="1"/>
      <c r="Z260" s="1"/>
      <c r="AA260" s="26"/>
    </row>
    <row r="261" spans="19:27" ht="12.75">
      <c r="S261" s="4"/>
      <c r="T261" s="1"/>
      <c r="U261" s="1"/>
      <c r="V261" s="1"/>
      <c r="W261" s="1"/>
      <c r="X261" s="1"/>
      <c r="Y261" s="1"/>
      <c r="Z261" s="1"/>
      <c r="AA261" s="27"/>
    </row>
    <row r="262" spans="19:27" ht="12.75">
      <c r="S262" s="4"/>
      <c r="T262" s="1"/>
      <c r="U262" s="1"/>
      <c r="V262" s="1"/>
      <c r="W262" s="1"/>
      <c r="X262" s="1"/>
      <c r="Y262" s="1"/>
      <c r="Z262" s="1"/>
      <c r="AA262" s="27"/>
    </row>
    <row r="263" spans="19:27" ht="12.75">
      <c r="S263" s="3"/>
      <c r="T263" s="3"/>
      <c r="U263" s="3"/>
      <c r="V263" s="3"/>
      <c r="W263" s="3"/>
      <c r="X263" s="3"/>
      <c r="Y263" s="3"/>
      <c r="Z263" s="3"/>
      <c r="AA263" s="3"/>
    </row>
    <row r="264" spans="19:27" ht="12.75">
      <c r="S264" s="3"/>
      <c r="T264" s="3"/>
      <c r="U264" s="3"/>
      <c r="V264" s="3"/>
      <c r="W264" s="3"/>
      <c r="X264" s="3"/>
      <c r="Y264" s="3"/>
      <c r="Z264" s="3"/>
      <c r="AA264" s="3"/>
    </row>
    <row r="265" spans="19:27" ht="12.75">
      <c r="S265" s="3"/>
      <c r="T265" s="3"/>
      <c r="U265" s="3"/>
      <c r="V265" s="3"/>
      <c r="W265" s="3"/>
      <c r="X265" s="3"/>
      <c r="Y265" s="3"/>
      <c r="Z265" s="3"/>
      <c r="AA265" s="3"/>
    </row>
    <row r="266" spans="19:27" ht="12.75">
      <c r="S266" s="3"/>
      <c r="T266" s="3"/>
      <c r="U266" s="3"/>
      <c r="V266" s="3"/>
      <c r="W266" s="3"/>
      <c r="X266" s="3"/>
      <c r="Y266" s="3"/>
      <c r="Z266" s="3"/>
      <c r="AA266" s="3"/>
    </row>
    <row r="267" spans="19:27" ht="12.75">
      <c r="S267" s="3"/>
      <c r="T267" s="3"/>
      <c r="U267" s="3"/>
      <c r="V267" s="3"/>
      <c r="W267" s="3"/>
      <c r="X267" s="3"/>
      <c r="Y267" s="3"/>
      <c r="Z267" s="3"/>
      <c r="AA267" s="3"/>
    </row>
    <row r="274" spans="19:27" ht="12.75">
      <c r="S274" s="3"/>
      <c r="T274" s="3"/>
      <c r="U274" s="3"/>
      <c r="V274" s="3"/>
      <c r="W274" s="3"/>
      <c r="X274" s="3"/>
      <c r="Y274" s="3"/>
      <c r="Z274" s="3"/>
      <c r="AA274" s="3"/>
    </row>
    <row r="275" spans="19:27" ht="12.75">
      <c r="S275" s="3"/>
      <c r="T275" s="3"/>
      <c r="U275" s="3"/>
      <c r="V275" s="3"/>
      <c r="W275" s="3"/>
      <c r="X275" s="3"/>
      <c r="Y275" s="3"/>
      <c r="Z275" s="3"/>
      <c r="AA275" s="3"/>
    </row>
    <row r="276" spans="19:27" ht="12.75">
      <c r="S276" s="3"/>
      <c r="T276" s="3"/>
      <c r="U276" s="3"/>
      <c r="V276" s="3"/>
      <c r="W276" s="3"/>
      <c r="X276" s="3"/>
      <c r="Y276" s="3"/>
      <c r="Z276" s="3"/>
      <c r="AA276" s="3"/>
    </row>
    <row r="277" spans="19:27" ht="12.75">
      <c r="S277" s="3"/>
      <c r="T277" s="3"/>
      <c r="U277" s="3"/>
      <c r="V277" s="3"/>
      <c r="W277" s="3"/>
      <c r="X277" s="3"/>
      <c r="Y277" s="3"/>
      <c r="Z277" s="3"/>
      <c r="AA277" s="3"/>
    </row>
    <row r="278" spans="19:27" ht="12.75">
      <c r="S278" s="3"/>
      <c r="T278" s="3"/>
      <c r="U278" s="3"/>
      <c r="V278" s="3"/>
      <c r="W278" s="3"/>
      <c r="X278" s="3"/>
      <c r="Y278" s="3"/>
      <c r="Z278" s="3"/>
      <c r="AA278" s="3"/>
    </row>
    <row r="279" spans="19:27" ht="12.75">
      <c r="S279" s="3"/>
      <c r="T279" s="3"/>
      <c r="U279" s="3"/>
      <c r="V279" s="3"/>
      <c r="W279" s="3"/>
      <c r="X279" s="3"/>
      <c r="Y279" s="3"/>
      <c r="Z279" s="3"/>
      <c r="AA279" s="3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2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125" style="0" customWidth="1"/>
    <col min="4" max="5" width="11.00390625" style="0" customWidth="1"/>
    <col min="6" max="6" width="9.375" style="0" customWidth="1"/>
    <col min="7" max="7" width="9.25390625" style="0" customWidth="1"/>
    <col min="9" max="9" width="12.25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375" style="0" customWidth="1"/>
    <col min="17" max="17" width="10.125" style="0" customWidth="1"/>
    <col min="18" max="18" width="11.625" style="0" customWidth="1"/>
    <col min="19" max="19" width="6.375" style="0" customWidth="1"/>
    <col min="21" max="21" width="12.625" style="0" customWidth="1"/>
    <col min="22" max="22" width="24.875" style="0" customWidth="1"/>
    <col min="23" max="23" width="14.375" style="0" customWidth="1"/>
    <col min="24" max="24" width="13.625" style="0" customWidth="1"/>
    <col min="25" max="25" width="12.75390625" style="0" customWidth="1"/>
    <col min="26" max="27" width="13.00390625" style="0" customWidth="1"/>
    <col min="28" max="28" width="6.875" style="0" customWidth="1"/>
    <col min="31" max="31" width="29.00390625" style="0" customWidth="1"/>
    <col min="32" max="32" width="13.75390625" style="0" customWidth="1"/>
    <col min="33" max="33" width="12.25390625" style="0" customWidth="1"/>
    <col min="34" max="34" width="13.25390625" style="0" customWidth="1"/>
    <col min="35" max="35" width="13.75390625" style="0" customWidth="1"/>
    <col min="36" max="36" width="14.00390625" style="0" customWidth="1"/>
    <col min="37" max="37" width="6.75390625" style="0" customWidth="1"/>
    <col min="40" max="40" width="31.375" style="0" customWidth="1"/>
    <col min="41" max="41" width="15.125" style="0" customWidth="1"/>
    <col min="42" max="42" width="12.125" style="0" customWidth="1"/>
    <col min="43" max="43" width="12.875" style="0" customWidth="1"/>
    <col min="44" max="45" width="13.75390625" style="0" customWidth="1"/>
    <col min="51" max="51" width="33.75390625" style="0" customWidth="1"/>
    <col min="52" max="52" width="13.375" style="0" customWidth="1"/>
    <col min="53" max="53" width="13.875" style="0" customWidth="1"/>
    <col min="54" max="54" width="15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12</v>
      </c>
      <c r="AZ4" s="144" t="s">
        <v>306</v>
      </c>
      <c r="BA4" s="47"/>
      <c r="BB4" s="47"/>
    </row>
    <row r="5" spans="1:54" ht="12.75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</row>
    <row r="6" spans="1:54" ht="12.75">
      <c r="A6" s="47"/>
      <c r="B6" s="47"/>
      <c r="C6" s="47"/>
      <c r="D6" s="167" t="s">
        <v>318</v>
      </c>
      <c r="E6" s="167"/>
      <c r="F6" s="47"/>
      <c r="G6" s="47"/>
      <c r="H6" s="47"/>
      <c r="I6" s="47"/>
      <c r="J6" s="47"/>
      <c r="K6" s="47"/>
      <c r="L6" s="47"/>
      <c r="M6" s="167" t="s">
        <v>318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</row>
    <row r="7" spans="1:54" ht="12.75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10605969.199999977</v>
      </c>
      <c r="BA8" s="168"/>
      <c r="BB8" s="169">
        <f>BB9+BB14</f>
        <v>19521880.669954903</v>
      </c>
    </row>
    <row r="9" spans="1:54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4992686</v>
      </c>
      <c r="BA9" s="171">
        <f>(BB11+BB12)/AZ9</f>
        <v>3.9098639930399997</v>
      </c>
      <c r="BB9" s="169">
        <f>BB10+BB11+BB12+BB13</f>
        <v>19520723.219954904</v>
      </c>
    </row>
    <row r="10" spans="1:54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319</v>
      </c>
      <c r="Z10" s="47"/>
      <c r="AA10" s="47"/>
      <c r="AB10" s="47"/>
      <c r="AC10" s="47"/>
      <c r="AD10" s="47"/>
      <c r="AE10" s="47"/>
      <c r="AF10" s="47"/>
      <c r="AG10" s="47"/>
      <c r="AH10" s="167" t="s">
        <v>319</v>
      </c>
      <c r="AI10" s="47"/>
      <c r="AJ10" s="47"/>
      <c r="AK10" s="47"/>
      <c r="AL10" s="47"/>
      <c r="AM10" s="47"/>
      <c r="AN10" s="47"/>
      <c r="AO10" s="47"/>
      <c r="AP10" s="47"/>
      <c r="AQ10" s="167" t="s">
        <v>319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8223</v>
      </c>
      <c r="BA11" s="232">
        <v>3.90986399304</v>
      </c>
      <c r="BB11" s="174">
        <f>AZ11*BA11</f>
        <v>32150.81161476792</v>
      </c>
    </row>
    <row r="12" spans="1:54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4984463</v>
      </c>
      <c r="BA12" s="232">
        <v>3.90986399304</v>
      </c>
      <c r="BB12" s="174">
        <f>AZ12*BA12</f>
        <v>19488572.408340137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5346953</v>
      </c>
      <c r="X14" s="60">
        <f>SUM(X15:X26)</f>
        <v>4589996</v>
      </c>
      <c r="Y14" s="60">
        <f>SUM(Y15:Y27)</f>
        <v>0</v>
      </c>
      <c r="Z14" s="60">
        <f>SUM(Z15:Z26)</f>
        <v>756957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192390</v>
      </c>
      <c r="AG14" s="60">
        <f>SUM(AG16:AG22)</f>
        <v>185103</v>
      </c>
      <c r="AH14" s="60">
        <f>SUM(AH16:AH22)</f>
        <v>0</v>
      </c>
      <c r="AI14" s="60">
        <f>SUM(AI16:AI22)</f>
        <v>7287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74050</v>
      </c>
      <c r="AP14" s="75">
        <f>SUM(AP16:AP17)</f>
        <v>0</v>
      </c>
      <c r="AQ14" s="75">
        <f>SUM(AQ16:AQ17)</f>
        <v>0</v>
      </c>
      <c r="AR14" s="75">
        <f>ROUND(SUM(AR16:AR20),0)</f>
        <v>74050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355</v>
      </c>
      <c r="BA14" s="176"/>
      <c r="BB14" s="174">
        <f>SUM(BB15:BB21)</f>
        <v>1157.4499999999998</v>
      </c>
    </row>
    <row r="15" spans="1:54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2938446</v>
      </c>
      <c r="X15" s="88">
        <f>ROUND(I20,0)</f>
        <v>2938446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</row>
    <row r="16" spans="1:54" ht="12.75">
      <c r="A16" s="73">
        <v>1</v>
      </c>
      <c r="B16" s="48" t="s">
        <v>147</v>
      </c>
      <c r="C16" s="90">
        <v>804152757</v>
      </c>
      <c r="D16" s="121">
        <v>6375.8158</v>
      </c>
      <c r="E16" s="121">
        <v>6450.4601</v>
      </c>
      <c r="F16" s="60">
        <v>36000</v>
      </c>
      <c r="G16" s="142">
        <f>E16-D16</f>
        <v>74.64429999999993</v>
      </c>
      <c r="H16" s="44"/>
      <c r="I16" s="60">
        <f>ROUND((F16*G16+H16),0)</f>
        <v>2687195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160074</v>
      </c>
      <c r="X16" s="81">
        <f>ROUND(I27,0)</f>
        <v>160074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185103</v>
      </c>
      <c r="AG16" s="67">
        <v>185103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191</v>
      </c>
      <c r="AP16" s="70">
        <v>0</v>
      </c>
      <c r="AQ16" s="70">
        <v>0</v>
      </c>
      <c r="AR16" s="67">
        <v>191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</row>
    <row r="17" spans="1:54" ht="12.75">
      <c r="A17" s="49"/>
      <c r="B17" s="46" t="s">
        <v>148</v>
      </c>
      <c r="C17" s="106">
        <v>109054169</v>
      </c>
      <c r="D17" s="121">
        <v>9637.1846</v>
      </c>
      <c r="E17" s="121">
        <v>9773.1708</v>
      </c>
      <c r="F17" s="60">
        <v>36000</v>
      </c>
      <c r="G17" s="142">
        <f>E17-D17</f>
        <v>135.98619999999937</v>
      </c>
      <c r="H17" s="44"/>
      <c r="I17" s="60">
        <f>F17*G17+H17</f>
        <v>4895503.199999977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223844</v>
      </c>
      <c r="X17" s="81">
        <f>ROUND(I29,0)</f>
        <v>223844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2684</v>
      </c>
      <c r="AG17" s="70">
        <v>0</v>
      </c>
      <c r="AH17" s="70">
        <v>0</v>
      </c>
      <c r="AI17" s="67">
        <v>2684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1810</v>
      </c>
      <c r="AP17" s="70">
        <v>0</v>
      </c>
      <c r="AQ17" s="70">
        <v>0</v>
      </c>
      <c r="AR17" s="67">
        <v>1810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220</v>
      </c>
      <c r="BA17" s="179">
        <v>3.59</v>
      </c>
      <c r="BB17" s="174">
        <f>AZ17*BA17</f>
        <v>789.8</v>
      </c>
    </row>
    <row r="18" spans="1:54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7659300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218131</v>
      </c>
      <c r="X18" s="81">
        <f>ROUND(I31,0)</f>
        <v>218131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4603</v>
      </c>
      <c r="AG18" s="71">
        <v>0</v>
      </c>
      <c r="AH18" s="71">
        <v>0</v>
      </c>
      <c r="AI18" s="68">
        <v>4603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49740</v>
      </c>
      <c r="AP18" s="70">
        <v>0</v>
      </c>
      <c r="AQ18" s="70">
        <v>0</v>
      </c>
      <c r="AR18" s="67">
        <v>49740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40</v>
      </c>
      <c r="BA18" s="179">
        <v>1.71</v>
      </c>
      <c r="BB18" s="174">
        <f>AZ18*BA18</f>
        <v>68.4</v>
      </c>
    </row>
    <row r="19" spans="1:54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8108</v>
      </c>
      <c r="N19" s="124">
        <v>8203</v>
      </c>
      <c r="O19" s="73">
        <v>1</v>
      </c>
      <c r="P19" s="148">
        <f>N19-M19</f>
        <v>95</v>
      </c>
      <c r="Q19" s="149"/>
      <c r="R19" s="75">
        <f>O19*P19+Q19</f>
        <v>95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712</v>
      </c>
      <c r="AP19" s="67">
        <v>0</v>
      </c>
      <c r="AQ19" s="70">
        <v>0</v>
      </c>
      <c r="AR19" s="67">
        <v>712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95</v>
      </c>
      <c r="BA19" s="179">
        <v>3.15</v>
      </c>
      <c r="BB19" s="174">
        <f>AZ19*BA19</f>
        <v>299.25</v>
      </c>
    </row>
    <row r="20" spans="1:54" ht="12.75">
      <c r="A20" s="44" t="s">
        <v>113</v>
      </c>
      <c r="B20" s="44" t="s">
        <v>114</v>
      </c>
      <c r="C20" s="106">
        <v>109053225</v>
      </c>
      <c r="D20" s="121">
        <v>21378.318</v>
      </c>
      <c r="E20" s="121">
        <v>21518.244</v>
      </c>
      <c r="F20" s="60">
        <v>21000</v>
      </c>
      <c r="G20" s="142">
        <f>E20-D20</f>
        <v>139.92599999999948</v>
      </c>
      <c r="H20" s="44"/>
      <c r="I20" s="60">
        <f>ROUND((F20*G20+H20),0)</f>
        <v>2938446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453053</v>
      </c>
      <c r="X20" s="81">
        <f>ROUND(I35,0)</f>
        <v>453053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21597</v>
      </c>
      <c r="AP20" s="68"/>
      <c r="AQ20" s="71"/>
      <c r="AR20" s="68">
        <v>21597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</row>
    <row r="21" spans="1:54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671</v>
      </c>
      <c r="N21" s="223">
        <v>682</v>
      </c>
      <c r="O21" s="57">
        <v>20</v>
      </c>
      <c r="P21" s="222">
        <f>N21-M21</f>
        <v>11</v>
      </c>
      <c r="Q21" s="151"/>
      <c r="R21" s="60">
        <f>O21*P21+Q21</f>
        <v>220</v>
      </c>
      <c r="S21" s="61" t="s">
        <v>67</v>
      </c>
      <c r="T21" s="63" t="s">
        <v>35</v>
      </c>
      <c r="U21" s="64"/>
      <c r="V21" s="64"/>
      <c r="W21" s="67">
        <f t="shared" si="0"/>
        <v>181684</v>
      </c>
      <c r="X21" s="81">
        <f>ROUND(I37,0)</f>
        <v>181684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</row>
    <row r="22" spans="1:54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228">
        <v>76602</v>
      </c>
      <c r="J22" s="49"/>
      <c r="K22" s="49" t="s">
        <v>179</v>
      </c>
      <c r="L22" s="224">
        <v>122848480</v>
      </c>
      <c r="M22" s="223">
        <v>191</v>
      </c>
      <c r="N22" s="223">
        <v>193</v>
      </c>
      <c r="O22" s="57">
        <v>20</v>
      </c>
      <c r="P22" s="222">
        <f>N22-M22</f>
        <v>2</v>
      </c>
      <c r="Q22" s="151"/>
      <c r="R22" s="60">
        <f>O22*P22+Q22</f>
        <v>40</v>
      </c>
      <c r="S22" s="61" t="s">
        <v>68</v>
      </c>
      <c r="T22" s="63" t="s">
        <v>36</v>
      </c>
      <c r="U22" s="64"/>
      <c r="V22" s="64"/>
      <c r="W22" s="67">
        <f t="shared" si="0"/>
        <v>414764</v>
      </c>
      <c r="X22" s="81">
        <f>ROUND(I39,0)</f>
        <v>414764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355</v>
      </c>
      <c r="S23" s="61" t="s">
        <v>69</v>
      </c>
      <c r="T23" s="63" t="s">
        <v>37</v>
      </c>
      <c r="U23" s="64"/>
      <c r="V23" s="64"/>
      <c r="W23" s="67">
        <f t="shared" si="0"/>
        <v>550029</v>
      </c>
      <c r="X23" s="81">
        <v>0</v>
      </c>
      <c r="Y23" s="70">
        <v>0</v>
      </c>
      <c r="Z23" s="67">
        <f>I26</f>
        <v>550029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29922</v>
      </c>
      <c r="X24" s="81">
        <v>0</v>
      </c>
      <c r="Y24" s="70">
        <v>0</v>
      </c>
      <c r="Z24" s="67">
        <f>I41</f>
        <v>29922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161986</v>
      </c>
      <c r="X25" s="81">
        <v>0</v>
      </c>
      <c r="Y25" s="70">
        <v>0</v>
      </c>
      <c r="Z25" s="67">
        <f>I43</f>
        <v>161986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>
      <c r="A26" s="49"/>
      <c r="B26" s="49" t="s">
        <v>120</v>
      </c>
      <c r="C26" s="91">
        <v>109056121</v>
      </c>
      <c r="D26" s="211">
        <v>23653.5881</v>
      </c>
      <c r="E26" s="211">
        <v>23768.1774</v>
      </c>
      <c r="F26" s="68">
        <v>4800</v>
      </c>
      <c r="G26" s="212">
        <f aca="true" t="shared" si="1" ref="G26:G43">E26-D26</f>
        <v>114.58929999999964</v>
      </c>
      <c r="H26" s="68"/>
      <c r="I26" s="68">
        <f>ROUND(F26*G26+H26,0)</f>
        <v>550029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15020</v>
      </c>
      <c r="X26" s="82">
        <v>0</v>
      </c>
      <c r="Y26" s="71">
        <v>0</v>
      </c>
      <c r="Z26" s="68">
        <f>I45+I46</f>
        <v>15020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4775.099</v>
      </c>
      <c r="BA26" s="169">
        <v>17.2</v>
      </c>
      <c r="BB26" s="174">
        <f>AZ26*BA26</f>
        <v>82131.7028</v>
      </c>
    </row>
    <row r="27" spans="1:54" ht="12.75">
      <c r="A27" s="48" t="s">
        <v>121</v>
      </c>
      <c r="B27" s="48" t="s">
        <v>133</v>
      </c>
      <c r="C27" s="90">
        <v>623125232</v>
      </c>
      <c r="D27" s="213">
        <v>10489.3705</v>
      </c>
      <c r="E27" s="213">
        <v>10578.3007</v>
      </c>
      <c r="F27" s="75">
        <v>1800</v>
      </c>
      <c r="G27" s="214">
        <f t="shared" si="1"/>
        <v>88.93019999999888</v>
      </c>
      <c r="H27" s="73"/>
      <c r="I27" s="75">
        <f>ROUND(G27*F27,0)</f>
        <v>160074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838.294</v>
      </c>
      <c r="BA28" s="169">
        <v>17.2</v>
      </c>
      <c r="BB28" s="174">
        <f>AZ28*BA28</f>
        <v>14418.656799999999</v>
      </c>
    </row>
    <row r="29" spans="1:54" ht="12.75">
      <c r="A29" s="48" t="s">
        <v>123</v>
      </c>
      <c r="B29" s="48" t="s">
        <v>134</v>
      </c>
      <c r="C29" s="90">
        <v>623125667</v>
      </c>
      <c r="D29" s="213">
        <v>13322.4408</v>
      </c>
      <c r="E29" s="213">
        <v>13446.7986</v>
      </c>
      <c r="F29" s="75">
        <v>1800</v>
      </c>
      <c r="G29" s="214">
        <f t="shared" si="1"/>
        <v>124.35779999999977</v>
      </c>
      <c r="H29" s="73"/>
      <c r="I29" s="75">
        <f>ROUND(G29*F29,0)</f>
        <v>223844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>
      <c r="A31" s="48" t="s">
        <v>124</v>
      </c>
      <c r="B31" s="48" t="s">
        <v>135</v>
      </c>
      <c r="C31" s="90">
        <v>623126370</v>
      </c>
      <c r="D31" s="213">
        <v>3755.8797</v>
      </c>
      <c r="E31" s="213">
        <v>3801.3237</v>
      </c>
      <c r="F31" s="75">
        <v>4800</v>
      </c>
      <c r="G31" s="214">
        <f t="shared" si="1"/>
        <v>45.44399999999996</v>
      </c>
      <c r="H31" s="73"/>
      <c r="I31" s="75">
        <f>ROUND(G31*F31,0)</f>
        <v>218131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>
      <c r="A33" s="48" t="s">
        <v>125</v>
      </c>
      <c r="B33" s="48" t="s">
        <v>136</v>
      </c>
      <c r="C33" s="90">
        <v>623125137</v>
      </c>
      <c r="D33" s="213">
        <v>2202.728</v>
      </c>
      <c r="E33" s="213">
        <v>2202.728</v>
      </c>
      <c r="F33" s="75">
        <v>4800</v>
      </c>
      <c r="G33" s="214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>
      <c r="A35" s="48" t="s">
        <v>126</v>
      </c>
      <c r="B35" s="48" t="s">
        <v>137</v>
      </c>
      <c r="C35" s="90">
        <v>623125142</v>
      </c>
      <c r="D35" s="213">
        <v>17989.1241</v>
      </c>
      <c r="E35" s="213">
        <v>18177.8961</v>
      </c>
      <c r="F35" s="75">
        <v>2400</v>
      </c>
      <c r="G35" s="214">
        <f t="shared" si="1"/>
        <v>188.77200000000084</v>
      </c>
      <c r="H35" s="73"/>
      <c r="I35" s="75">
        <f>ROUND(G35*F35,0)</f>
        <v>453053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>
      <c r="A37" s="48" t="s">
        <v>127</v>
      </c>
      <c r="B37" s="48" t="s">
        <v>138</v>
      </c>
      <c r="C37" s="90">
        <v>623125205</v>
      </c>
      <c r="D37" s="213">
        <v>6844.9603</v>
      </c>
      <c r="E37" s="213">
        <v>6945.8958</v>
      </c>
      <c r="F37" s="75">
        <v>1800</v>
      </c>
      <c r="G37" s="214">
        <f t="shared" si="1"/>
        <v>100.9355000000005</v>
      </c>
      <c r="H37" s="73"/>
      <c r="I37" s="75">
        <f>ROUND(G37*F37,0)</f>
        <v>181684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>
      <c r="A39" s="48" t="s">
        <v>128</v>
      </c>
      <c r="B39" s="48" t="s">
        <v>139</v>
      </c>
      <c r="C39" s="90">
        <v>623123704</v>
      </c>
      <c r="D39" s="213">
        <v>13216.8987</v>
      </c>
      <c r="E39" s="213">
        <v>13447.3229</v>
      </c>
      <c r="F39" s="75">
        <v>1800</v>
      </c>
      <c r="G39" s="214">
        <f t="shared" si="1"/>
        <v>230.42419999999947</v>
      </c>
      <c r="H39" s="73"/>
      <c r="I39" s="75">
        <f>ROUND(G39*F39,0)</f>
        <v>414764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>
      <c r="A41" s="48" t="s">
        <v>129</v>
      </c>
      <c r="B41" s="48" t="s">
        <v>140</v>
      </c>
      <c r="C41" s="90">
        <v>623125794</v>
      </c>
      <c r="D41" s="213">
        <v>465.5194</v>
      </c>
      <c r="E41" s="213">
        <v>482.143</v>
      </c>
      <c r="F41" s="75">
        <v>1800</v>
      </c>
      <c r="G41" s="214">
        <f t="shared" si="1"/>
        <v>16.623599999999954</v>
      </c>
      <c r="H41" s="73"/>
      <c r="I41" s="75">
        <f>ROUND(G41*F41,0)</f>
        <v>29922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>
      <c r="A43" s="48" t="s">
        <v>130</v>
      </c>
      <c r="B43" s="48" t="s">
        <v>141</v>
      </c>
      <c r="C43" s="90">
        <v>623125736</v>
      </c>
      <c r="D43" s="213">
        <v>6571.6143</v>
      </c>
      <c r="E43" s="213">
        <v>6706.6029</v>
      </c>
      <c r="F43" s="75">
        <v>1200</v>
      </c>
      <c r="G43" s="214">
        <f t="shared" si="1"/>
        <v>134.98859999999968</v>
      </c>
      <c r="H43" s="73"/>
      <c r="I43" s="75">
        <f>ROUND(G43*F43,0)</f>
        <v>161986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>
      <c r="A45" s="48" t="s">
        <v>131</v>
      </c>
      <c r="B45" s="50" t="s">
        <v>132</v>
      </c>
      <c r="C45" s="90">
        <v>1110171156</v>
      </c>
      <c r="D45" s="213">
        <v>22646.5332</v>
      </c>
      <c r="E45" s="213">
        <v>23022.0368</v>
      </c>
      <c r="F45" s="75">
        <v>40</v>
      </c>
      <c r="G45" s="214">
        <f>E45-D45</f>
        <v>375.5036</v>
      </c>
      <c r="H45" s="73"/>
      <c r="I45" s="75">
        <f>ROUND(G45*F45,0)</f>
        <v>15020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5346953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>
      <c r="A51" s="63"/>
      <c r="B51" s="74"/>
      <c r="C51" s="193">
        <v>611127627</v>
      </c>
      <c r="D51" s="190">
        <v>7268.7672</v>
      </c>
      <c r="E51" s="190">
        <v>7335.952</v>
      </c>
      <c r="F51" s="60">
        <v>40</v>
      </c>
      <c r="G51" s="142">
        <f>E51-D51</f>
        <v>67.1848</v>
      </c>
      <c r="H51" s="60"/>
      <c r="I51" s="60">
        <f>ROUND(F51*G51+H51,0)</f>
        <v>2687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149</v>
      </c>
      <c r="B53" s="65"/>
      <c r="C53" s="106">
        <v>810120245</v>
      </c>
      <c r="D53" s="190">
        <v>4061.0837</v>
      </c>
      <c r="E53" s="190">
        <v>4078.2836</v>
      </c>
      <c r="F53" s="60">
        <v>3600</v>
      </c>
      <c r="G53" s="142">
        <f>E53-D53</f>
        <v>17.19990000000007</v>
      </c>
      <c r="H53" s="60"/>
      <c r="I53" s="60">
        <f>ROUND(F53*G53+H53,0)</f>
        <v>61920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320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4943.4335</v>
      </c>
      <c r="E55" s="121">
        <v>4977.6907</v>
      </c>
      <c r="F55" s="60">
        <v>3600</v>
      </c>
      <c r="G55" s="143">
        <f>E55-D55</f>
        <v>34.25720000000001</v>
      </c>
      <c r="H55" s="44"/>
      <c r="I55" s="60">
        <f>ROUND(F55*G55+H55,0)</f>
        <v>123326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5"/>
      <c r="B58" s="74" t="s">
        <v>115</v>
      </c>
      <c r="C58" s="193">
        <v>611127492</v>
      </c>
      <c r="D58" s="190">
        <v>25579.0644</v>
      </c>
      <c r="E58" s="190">
        <v>25808.4344</v>
      </c>
      <c r="F58" s="60">
        <v>20</v>
      </c>
      <c r="G58" s="142">
        <f>E58-D58</f>
        <v>229.36999999999898</v>
      </c>
      <c r="H58" s="60"/>
      <c r="I58" s="60">
        <f>ROUND(F58*G58+H58,0)</f>
        <v>4587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3.9098639930399997</v>
      </c>
    </row>
    <row r="59" spans="1:54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6"/>
      <c r="B60" s="70" t="s">
        <v>280</v>
      </c>
      <c r="C60" s="193">
        <v>611127702</v>
      </c>
      <c r="D60" s="190">
        <v>37832.3712</v>
      </c>
      <c r="E60" s="190">
        <v>38194.2236</v>
      </c>
      <c r="F60" s="60">
        <v>60</v>
      </c>
      <c r="G60" s="142">
        <f>E60-D60</f>
        <v>361.8523999999961</v>
      </c>
      <c r="H60" s="44"/>
      <c r="I60" s="60">
        <f>ROUND(F60*G60+H60,0)</f>
        <v>21711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281</v>
      </c>
      <c r="C61" s="193">
        <v>611127555</v>
      </c>
      <c r="D61" s="190">
        <v>21086.4084</v>
      </c>
      <c r="E61" s="190">
        <v>21550.622</v>
      </c>
      <c r="F61" s="60">
        <v>60</v>
      </c>
      <c r="G61" s="142">
        <f>E61-D61</f>
        <v>464.21359999999913</v>
      </c>
      <c r="H61" s="44"/>
      <c r="I61" s="60">
        <f>ROUND(F61*G61+H61,0)</f>
        <v>27853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6"/>
      <c r="B63" s="74"/>
      <c r="C63" s="193">
        <v>1110171163</v>
      </c>
      <c r="D63" s="190">
        <v>1609.72</v>
      </c>
      <c r="E63" s="190">
        <v>1639.2152</v>
      </c>
      <c r="F63" s="60">
        <v>60</v>
      </c>
      <c r="G63" s="142">
        <f>E63-D63</f>
        <v>29.495200000000068</v>
      </c>
      <c r="H63" s="44"/>
      <c r="I63" s="60">
        <f>ROUND(F63*G63+H63,0)</f>
        <v>1770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3">
        <v>1110171170</v>
      </c>
      <c r="D66" s="190">
        <v>279.9044</v>
      </c>
      <c r="E66" s="190">
        <v>284.67</v>
      </c>
      <c r="F66" s="60">
        <v>40</v>
      </c>
      <c r="G66" s="142">
        <f>E66-D66</f>
        <v>4.765600000000006</v>
      </c>
      <c r="H66" s="60"/>
      <c r="I66" s="60">
        <f>ROUND(F66*G66+H66,0)</f>
        <v>191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283</v>
      </c>
      <c r="C69" s="193">
        <v>611126404</v>
      </c>
      <c r="D69" s="190">
        <v>725.4271</v>
      </c>
      <c r="E69" s="190">
        <v>737.8074</v>
      </c>
      <c r="F69" s="60">
        <v>1800</v>
      </c>
      <c r="G69" s="142">
        <f>E69-D69</f>
        <v>12.380300000000034</v>
      </c>
      <c r="H69" s="60"/>
      <c r="I69" s="60">
        <f>ROUND((F69*G69+H69),0)</f>
        <v>22285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235</v>
      </c>
      <c r="B71" s="74" t="s">
        <v>242</v>
      </c>
      <c r="C71" s="193">
        <v>611127724</v>
      </c>
      <c r="D71" s="190">
        <v>2360.2592</v>
      </c>
      <c r="E71" s="190">
        <v>2383.906</v>
      </c>
      <c r="F71" s="60">
        <v>30</v>
      </c>
      <c r="G71" s="142">
        <f>E71-D71</f>
        <v>23.646799999999985</v>
      </c>
      <c r="H71" s="60"/>
      <c r="I71" s="60">
        <f>ROUND(F71*G71+H71,0)</f>
        <v>709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266330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4984463</v>
      </c>
      <c r="J75" s="64"/>
      <c r="K75" s="64">
        <f>I18+I20+I22-I47-I74</f>
        <v>5061065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161</v>
      </c>
      <c r="B77" s="48" t="s">
        <v>158</v>
      </c>
      <c r="C77" s="73">
        <v>18705639</v>
      </c>
      <c r="D77" s="124">
        <v>21695</v>
      </c>
      <c r="E77" s="124">
        <v>21927</v>
      </c>
      <c r="F77" s="75">
        <v>30</v>
      </c>
      <c r="G77" s="210">
        <f>E77-D77</f>
        <v>232</v>
      </c>
      <c r="H77" s="48">
        <v>730</v>
      </c>
      <c r="I77" s="75">
        <f>F77*G77+H77</f>
        <v>7690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533</v>
      </c>
      <c r="I79" s="75">
        <f>F79*G79+H79</f>
        <v>533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8223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4992686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12</v>
      </c>
      <c r="AZ91" s="89" t="s">
        <v>308</v>
      </c>
      <c r="BA91" s="47"/>
      <c r="BB91" s="47"/>
    </row>
    <row r="92" spans="1:54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318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116539</v>
      </c>
      <c r="BA93" s="92"/>
      <c r="BB93" s="187">
        <f>AZ93*BB58</f>
        <v>455651.63988488854</v>
      </c>
    </row>
    <row r="94" spans="1:54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3833661</v>
      </c>
      <c r="BA94" s="92"/>
      <c r="BB94" s="187">
        <f>AZ94*BB58</f>
        <v>14989093.105421718</v>
      </c>
    </row>
    <row r="95" spans="1:54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71777</v>
      </c>
      <c r="BA95" s="92"/>
      <c r="BB95" s="187">
        <f>AZ95*BB58</f>
        <v>280638.30782843207</v>
      </c>
    </row>
    <row r="96" spans="1:54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740958</v>
      </c>
      <c r="BA96" s="95"/>
      <c r="BB96" s="187">
        <f>AZ96*BB58</f>
        <v>2897045.004554932</v>
      </c>
    </row>
    <row r="97" spans="1:54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312526</v>
      </c>
      <c r="BA97" s="78"/>
      <c r="BB97" s="187">
        <f>AZ97*BB58</f>
        <v>1221934.1542888188</v>
      </c>
    </row>
    <row r="98" spans="1:54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312091</v>
      </c>
      <c r="BA98" s="78"/>
      <c r="BB98" s="187">
        <f>AZ98*BB58</f>
        <v>1220233.3634518466</v>
      </c>
    </row>
    <row r="99" spans="1:54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110230</v>
      </c>
      <c r="BA99" s="78"/>
      <c r="BB99" s="187">
        <f>AZ99*BB58</f>
        <v>430984.30795279914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300</v>
      </c>
      <c r="BA100" s="78"/>
      <c r="BB100" s="187">
        <f>AZ100*BB58</f>
        <v>1172.9591979119998</v>
      </c>
    </row>
    <row r="101" spans="1:54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4811</v>
      </c>
      <c r="BA101" s="78"/>
      <c r="BB101" s="187">
        <f>AZ101*BB58</f>
        <v>18810.355670515437</v>
      </c>
    </row>
    <row r="102" spans="1:54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3909.8639930399995</v>
      </c>
    </row>
    <row r="103" spans="1:54" ht="12.75">
      <c r="A103" s="73">
        <v>1</v>
      </c>
      <c r="B103" s="48" t="s">
        <v>147</v>
      </c>
      <c r="C103" s="90">
        <v>804152757</v>
      </c>
      <c r="D103" s="121">
        <v>3213.9364</v>
      </c>
      <c r="E103" s="121">
        <v>3253.0236</v>
      </c>
      <c r="F103" s="60">
        <v>36000</v>
      </c>
      <c r="G103" s="142">
        <f>E103-D103</f>
        <v>39.08719999999994</v>
      </c>
      <c r="H103" s="44"/>
      <c r="I103" s="60">
        <f>F103*G103+H103</f>
        <v>1407139.1999999979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11686</v>
      </c>
      <c r="BA103" s="95"/>
      <c r="BB103" s="187">
        <f>AZ103*BB58</f>
        <v>45690.670622665435</v>
      </c>
    </row>
    <row r="104" spans="1:54" ht="12.75">
      <c r="A104" s="49"/>
      <c r="B104" s="46" t="s">
        <v>148</v>
      </c>
      <c r="C104" s="106">
        <v>109054169</v>
      </c>
      <c r="D104" s="121">
        <v>3875.9584</v>
      </c>
      <c r="E104" s="121">
        <v>3929.0634</v>
      </c>
      <c r="F104" s="60">
        <v>36000</v>
      </c>
      <c r="G104" s="142">
        <f>E104-D104</f>
        <v>53.10500000000002</v>
      </c>
      <c r="H104" s="44"/>
      <c r="I104" s="60">
        <f>F104*G104+H104</f>
        <v>1911780.0000000007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1360</v>
      </c>
      <c r="BA104" s="78"/>
      <c r="BB104" s="187">
        <f>AZ104*BB58</f>
        <v>5317.415030534399</v>
      </c>
    </row>
    <row r="105" spans="1:54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3318919.1999999983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4400</v>
      </c>
      <c r="BA105" s="78"/>
      <c r="BB105" s="187">
        <f>AZ105*BB58</f>
        <v>17203.401569375997</v>
      </c>
    </row>
    <row r="106" spans="1:54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>
      <c r="A107" s="44" t="s">
        <v>113</v>
      </c>
      <c r="B107" s="44" t="s">
        <v>114</v>
      </c>
      <c r="C107" s="106">
        <v>109053225</v>
      </c>
      <c r="D107" s="121">
        <v>8457.0855</v>
      </c>
      <c r="E107" s="121">
        <v>8508.5743</v>
      </c>
      <c r="F107" s="60">
        <v>21000</v>
      </c>
      <c r="G107" s="142">
        <f>E107-D107</f>
        <v>51.48880000000099</v>
      </c>
      <c r="H107" s="44"/>
      <c r="I107" s="60">
        <f>F107*G107+H107</f>
        <v>1081264.8000000208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40</v>
      </c>
      <c r="BA107" s="70"/>
      <c r="BB107" s="187">
        <f>AZ107*BB58</f>
        <v>156.3945597216</v>
      </c>
    </row>
    <row r="108" spans="1:54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5886</v>
      </c>
      <c r="BA108" s="86"/>
      <c r="BB108" s="187">
        <f>AZ108*BB58</f>
        <v>23013.45946303344</v>
      </c>
    </row>
    <row r="109" spans="1:54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95580</v>
      </c>
      <c r="BA109" s="95"/>
      <c r="BB109" s="187">
        <f>AZ109*BB58</f>
        <v>373704.8004547632</v>
      </c>
    </row>
    <row r="110" spans="1:54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7468</v>
      </c>
      <c r="BA110" s="78"/>
      <c r="BB110" s="187">
        <f>AZ110*BB58</f>
        <v>29198.864300022717</v>
      </c>
    </row>
    <row r="111" spans="1:54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88112</v>
      </c>
      <c r="BA111" s="86"/>
      <c r="BB111" s="187">
        <f>AZ111*BB58</f>
        <v>344505.93615474046</v>
      </c>
    </row>
    <row r="112" spans="1:54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15520</v>
      </c>
      <c r="BA112" s="92"/>
      <c r="BB112" s="187">
        <f>AZ112*BB58</f>
        <v>60681.08917198079</v>
      </c>
    </row>
    <row r="113" spans="1:54" ht="12.75">
      <c r="A113" s="49"/>
      <c r="B113" s="49" t="s">
        <v>120</v>
      </c>
      <c r="C113" s="91">
        <v>109056121</v>
      </c>
      <c r="D113" s="211">
        <v>7019.3233</v>
      </c>
      <c r="E113" s="211">
        <v>7042.7611</v>
      </c>
      <c r="F113" s="68">
        <v>4800</v>
      </c>
      <c r="G113" s="212">
        <f aca="true" t="shared" si="2" ref="G113:G132">E113-D113</f>
        <v>23.437799999999697</v>
      </c>
      <c r="H113" s="68"/>
      <c r="I113" s="68">
        <f>F113*G113+H113</f>
        <v>112501.43999999855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15672</v>
      </c>
      <c r="BA113" s="92"/>
      <c r="BB113" s="187">
        <f>AZ113*BB58</f>
        <v>61275.388498922875</v>
      </c>
    </row>
    <row r="114" spans="1:54" ht="12.75">
      <c r="A114" s="48" t="s">
        <v>121</v>
      </c>
      <c r="B114" s="48" t="s">
        <v>133</v>
      </c>
      <c r="C114" s="90">
        <v>623125232</v>
      </c>
      <c r="D114" s="213">
        <v>3434.7709</v>
      </c>
      <c r="E114" s="213">
        <v>3466.8282</v>
      </c>
      <c r="F114" s="75">
        <v>1800</v>
      </c>
      <c r="G114" s="214">
        <f t="shared" si="2"/>
        <v>32.05729999999994</v>
      </c>
      <c r="H114" s="73"/>
      <c r="I114" s="75">
        <f>G114*F114</f>
        <v>57703.1399999999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13603</v>
      </c>
      <c r="BA114" s="92"/>
      <c r="BB114" s="187">
        <f>AZ114*BB58</f>
        <v>53185.87989732312</v>
      </c>
    </row>
    <row r="115" spans="1:54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2820</v>
      </c>
      <c r="BA115" s="92"/>
      <c r="BB115" s="187">
        <f>AZ115*BB58</f>
        <v>11025.816460372798</v>
      </c>
    </row>
    <row r="116" spans="1:54" ht="12.75">
      <c r="A116" s="48" t="s">
        <v>123</v>
      </c>
      <c r="B116" s="48" t="s">
        <v>134</v>
      </c>
      <c r="C116" s="90">
        <v>623125667</v>
      </c>
      <c r="D116" s="213">
        <v>4620.5059</v>
      </c>
      <c r="E116" s="213">
        <v>4663.5728</v>
      </c>
      <c r="F116" s="75">
        <v>1800</v>
      </c>
      <c r="G116" s="214">
        <f t="shared" si="2"/>
        <v>43.066899999999805</v>
      </c>
      <c r="H116" s="73"/>
      <c r="I116" s="75">
        <f>G116*F116</f>
        <v>77520.41999999965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22500</v>
      </c>
      <c r="BA116" s="92"/>
      <c r="BB116" s="187">
        <f>AZ116*BB58</f>
        <v>87971.93984339999</v>
      </c>
    </row>
    <row r="117" spans="1:54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8000</v>
      </c>
      <c r="BA117" s="92"/>
      <c r="BB117" s="187">
        <f>AZ117*BB58</f>
        <v>31278.911944319996</v>
      </c>
    </row>
    <row r="118" spans="1:54" ht="12.75">
      <c r="A118" s="48" t="s">
        <v>124</v>
      </c>
      <c r="B118" s="48" t="s">
        <v>135</v>
      </c>
      <c r="C118" s="90">
        <v>623126370</v>
      </c>
      <c r="D118" s="213">
        <v>1003.2262</v>
      </c>
      <c r="E118" s="213">
        <v>1019.3414</v>
      </c>
      <c r="F118" s="75">
        <v>4800</v>
      </c>
      <c r="G118" s="214">
        <f t="shared" si="2"/>
        <v>16.115200000000073</v>
      </c>
      <c r="H118" s="73"/>
      <c r="I118" s="75">
        <f>G118*F118</f>
        <v>77352.96000000034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195.493199652</v>
      </c>
    </row>
    <row r="119" spans="1:54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44320</v>
      </c>
      <c r="BA119" s="92"/>
      <c r="BB119" s="187">
        <f>AZ119*BB58</f>
        <v>173285.1721715328</v>
      </c>
    </row>
    <row r="120" spans="1:54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>
      <c r="A122" s="48" t="s">
        <v>126</v>
      </c>
      <c r="B122" s="48" t="s">
        <v>137</v>
      </c>
      <c r="C122" s="90">
        <v>623125142</v>
      </c>
      <c r="D122" s="213">
        <v>3107.2363</v>
      </c>
      <c r="E122" s="213">
        <v>3136.3049</v>
      </c>
      <c r="F122" s="75">
        <v>2400</v>
      </c>
      <c r="G122" s="214">
        <f t="shared" si="2"/>
        <v>29.06860000000006</v>
      </c>
      <c r="H122" s="73"/>
      <c r="I122" s="75">
        <f>G122*F122</f>
        <v>69764.64000000014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>
      <c r="A124" s="48" t="s">
        <v>127</v>
      </c>
      <c r="B124" s="48" t="s">
        <v>138</v>
      </c>
      <c r="C124" s="90">
        <v>623125205</v>
      </c>
      <c r="D124" s="213">
        <v>2747.0326</v>
      </c>
      <c r="E124" s="213">
        <v>2788.5185</v>
      </c>
      <c r="F124" s="75">
        <v>1800</v>
      </c>
      <c r="G124" s="214">
        <f t="shared" si="2"/>
        <v>41.48590000000013</v>
      </c>
      <c r="H124" s="73"/>
      <c r="I124" s="75">
        <f>G124*F124</f>
        <v>74674.62000000023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>
      <c r="A126" s="48" t="s">
        <v>128</v>
      </c>
      <c r="B126" s="48" t="s">
        <v>139</v>
      </c>
      <c r="C126" s="90">
        <v>623123704</v>
      </c>
      <c r="D126" s="213">
        <v>3282.3804</v>
      </c>
      <c r="E126" s="213">
        <v>3319.1779</v>
      </c>
      <c r="F126" s="75">
        <v>1800</v>
      </c>
      <c r="G126" s="214">
        <f t="shared" si="2"/>
        <v>36.79750000000013</v>
      </c>
      <c r="H126" s="73"/>
      <c r="I126" s="75">
        <f>G126*F126</f>
        <v>66235.50000000023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129</v>
      </c>
      <c r="B128" s="48" t="s">
        <v>140</v>
      </c>
      <c r="C128" s="90">
        <v>623125794</v>
      </c>
      <c r="D128" s="213">
        <v>330.1136</v>
      </c>
      <c r="E128" s="213">
        <v>341.7415</v>
      </c>
      <c r="F128" s="75">
        <v>1800</v>
      </c>
      <c r="G128" s="214">
        <f>E128-D128</f>
        <v>11.627899999999954</v>
      </c>
      <c r="H128" s="73"/>
      <c r="I128" s="75">
        <f>G128*F128</f>
        <v>20930.219999999917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130</v>
      </c>
      <c r="B130" s="48" t="s">
        <v>141</v>
      </c>
      <c r="C130" s="90">
        <v>623125736</v>
      </c>
      <c r="D130" s="213">
        <v>3567.4311</v>
      </c>
      <c r="E130" s="213">
        <v>3605.5041</v>
      </c>
      <c r="F130" s="75">
        <v>1200</v>
      </c>
      <c r="G130" s="214">
        <f t="shared" si="2"/>
        <v>38.07300000000032</v>
      </c>
      <c r="H130" s="73"/>
      <c r="I130" s="75">
        <f>G130*F130</f>
        <v>45687.600000000384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4992686</v>
      </c>
      <c r="BA131" s="47"/>
      <c r="BB131" s="165">
        <f>SUM(BB93:BB96)+BB103+BB109+SUM(BB112:BB126)</f>
        <v>19520723.219954904</v>
      </c>
    </row>
    <row r="132" spans="1:54" ht="12.75">
      <c r="A132" s="48" t="s">
        <v>131</v>
      </c>
      <c r="B132" s="50" t="s">
        <v>132</v>
      </c>
      <c r="C132" s="90">
        <v>1110171156</v>
      </c>
      <c r="D132" s="213">
        <v>2297.4016</v>
      </c>
      <c r="E132" s="213">
        <v>2338.7184</v>
      </c>
      <c r="F132" s="75">
        <v>40</v>
      </c>
      <c r="G132" s="214">
        <f t="shared" si="2"/>
        <v>41.31680000000006</v>
      </c>
      <c r="H132" s="73"/>
      <c r="I132" s="75">
        <f>G132*F132</f>
        <v>1652.6720000000023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1685288.0120000201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321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3">
        <v>611127627</v>
      </c>
      <c r="D138" s="190">
        <v>3024.194</v>
      </c>
      <c r="E138" s="190">
        <v>3046.0664</v>
      </c>
      <c r="F138" s="60">
        <v>40</v>
      </c>
      <c r="G138" s="142">
        <f>E138-D138</f>
        <v>21.872400000000198</v>
      </c>
      <c r="H138" s="60"/>
      <c r="I138" s="60">
        <f>ROUND(F138*G138+H138,0)</f>
        <v>875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>
      <c r="A140" s="48" t="s">
        <v>149</v>
      </c>
      <c r="B140" s="65"/>
      <c r="C140" s="106">
        <v>810120245</v>
      </c>
      <c r="D140" s="190">
        <v>1471.9386</v>
      </c>
      <c r="E140" s="190">
        <v>1480.2838</v>
      </c>
      <c r="F140" s="60">
        <v>3600</v>
      </c>
      <c r="G140" s="142">
        <f aca="true" t="shared" si="3" ref="G140:G145">E140-D140</f>
        <v>8.345199999999977</v>
      </c>
      <c r="H140" s="60"/>
      <c r="I140" s="60">
        <f aca="true" t="shared" si="4" ref="I140:I145">ROUND(F140*G140+H140,0)</f>
        <v>30043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4600.8692</v>
      </c>
      <c r="E142" s="121">
        <v>4618.9312</v>
      </c>
      <c r="F142" s="60">
        <v>3600</v>
      </c>
      <c r="G142" s="143">
        <f t="shared" si="3"/>
        <v>18.061999999999898</v>
      </c>
      <c r="H142" s="44"/>
      <c r="I142" s="60">
        <f t="shared" si="4"/>
        <v>65023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>
      <c r="A145" s="195"/>
      <c r="B145" s="74" t="s">
        <v>115</v>
      </c>
      <c r="C145" s="193">
        <v>611127492</v>
      </c>
      <c r="D145" s="190">
        <v>6941.5936</v>
      </c>
      <c r="E145" s="190">
        <v>6990.524</v>
      </c>
      <c r="F145" s="60">
        <v>20</v>
      </c>
      <c r="G145" s="142">
        <f t="shared" si="3"/>
        <v>48.93040000000019</v>
      </c>
      <c r="H145" s="60"/>
      <c r="I145" s="60">
        <f t="shared" si="4"/>
        <v>979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>
      <c r="A147" s="196"/>
      <c r="B147" s="70" t="s">
        <v>280</v>
      </c>
      <c r="C147" s="193">
        <v>611127702</v>
      </c>
      <c r="D147" s="190">
        <v>7790.6484</v>
      </c>
      <c r="E147" s="190">
        <v>7837.1148</v>
      </c>
      <c r="F147" s="60">
        <v>60</v>
      </c>
      <c r="G147" s="142">
        <f>E147-D147</f>
        <v>46.46640000000025</v>
      </c>
      <c r="H147" s="44"/>
      <c r="I147" s="60">
        <f>ROUND(F147*G147+H147,0)</f>
        <v>2788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281</v>
      </c>
      <c r="C148" s="193">
        <v>611127555</v>
      </c>
      <c r="D148" s="190">
        <v>3768.044</v>
      </c>
      <c r="E148" s="190">
        <v>3879.9756</v>
      </c>
      <c r="F148" s="60">
        <v>60</v>
      </c>
      <c r="G148" s="142">
        <f>E148-D148</f>
        <v>111.93160000000034</v>
      </c>
      <c r="H148" s="44"/>
      <c r="I148" s="60">
        <f>ROUND(F148*G148+H148,0)</f>
        <v>6716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>
      <c r="A150" s="196"/>
      <c r="B150" s="74"/>
      <c r="C150" s="193">
        <v>1110171163</v>
      </c>
      <c r="D150" s="121">
        <v>840.7548</v>
      </c>
      <c r="E150" s="121">
        <v>865.51</v>
      </c>
      <c r="F150" s="60">
        <v>60</v>
      </c>
      <c r="G150" s="142">
        <f>E150-D150</f>
        <v>24.755199999999945</v>
      </c>
      <c r="H150" s="44"/>
      <c r="I150" s="60">
        <f>ROUND(F150*G150+H150,0)</f>
        <v>1485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3">
        <v>1110171170</v>
      </c>
      <c r="D153" s="190">
        <v>292.8916</v>
      </c>
      <c r="E153" s="190">
        <v>297.0204</v>
      </c>
      <c r="F153" s="60">
        <v>40</v>
      </c>
      <c r="G153" s="142">
        <f>E153-D153</f>
        <v>4.1288000000000125</v>
      </c>
      <c r="H153" s="60"/>
      <c r="I153" s="60">
        <f>ROUND(F153*G153+H153,0)</f>
        <v>165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234</v>
      </c>
      <c r="C156" s="193">
        <v>611126404</v>
      </c>
      <c r="D156" s="190">
        <v>1079.2201</v>
      </c>
      <c r="E156" s="190">
        <v>1101.4462</v>
      </c>
      <c r="F156" s="60">
        <v>1800</v>
      </c>
      <c r="G156" s="142">
        <f>E156-D156</f>
        <v>22.226100000000088</v>
      </c>
      <c r="H156" s="60"/>
      <c r="I156" s="60">
        <f>ROUND(F156*G156+H156,0)</f>
        <v>40007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235</v>
      </c>
      <c r="B158" s="48" t="s">
        <v>247</v>
      </c>
      <c r="C158" s="193">
        <v>611127724</v>
      </c>
      <c r="D158" s="190">
        <v>1102.1568</v>
      </c>
      <c r="E158" s="190">
        <v>1145.5292</v>
      </c>
      <c r="F158" s="60">
        <v>30</v>
      </c>
      <c r="G158" s="142">
        <f>E158-D158</f>
        <v>43.37239999999997</v>
      </c>
      <c r="H158" s="60"/>
      <c r="I158" s="60">
        <f>ROUND(F158*G158+H158,0)</f>
        <v>1301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7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  <c r="BC159" s="3"/>
      <c r="BD159" s="3"/>
      <c r="BE159" s="3"/>
    </row>
    <row r="160" spans="1:57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  <c r="BC160" s="3"/>
      <c r="BD160" s="3"/>
      <c r="BE160" s="3"/>
    </row>
    <row r="161" spans="1:57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149382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3"/>
      <c r="BD161" s="3"/>
      <c r="BE161" s="3"/>
    </row>
    <row r="162" spans="1:57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2565513.9879999985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3"/>
      <c r="BD162" s="3"/>
      <c r="BE162" s="3"/>
    </row>
    <row r="163" spans="1:57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3"/>
      <c r="BD163" s="3"/>
      <c r="BE163" s="3"/>
    </row>
    <row r="164" spans="1:57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3"/>
      <c r="BD164" s="3"/>
      <c r="BE164" s="3"/>
    </row>
    <row r="165" spans="1:57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3"/>
      <c r="BD165" s="3"/>
      <c r="BE165" s="3"/>
    </row>
    <row r="166" spans="1:57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3"/>
      <c r="BD166" s="3"/>
      <c r="BE166" s="3"/>
    </row>
    <row r="167" spans="1:57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3"/>
      <c r="BD167" s="3"/>
      <c r="BE167" s="3"/>
    </row>
    <row r="168" spans="1:57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3"/>
      <c r="BD168" s="3"/>
      <c r="BE168" s="3"/>
    </row>
    <row r="169" spans="1:57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2565513.9879999985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3"/>
      <c r="BD169" s="3"/>
      <c r="BE169" s="3"/>
    </row>
    <row r="170" spans="1:57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3"/>
      <c r="BD170" s="3"/>
      <c r="BE170" s="3"/>
    </row>
    <row r="171" spans="1:57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3"/>
      <c r="BD171" s="3"/>
      <c r="BE171" s="3"/>
    </row>
    <row r="172" spans="1:57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3"/>
      <c r="BD172" s="3"/>
      <c r="BE172" s="3"/>
    </row>
    <row r="173" spans="1:57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3"/>
      <c r="BD173" s="3"/>
      <c r="BE173" s="3"/>
    </row>
    <row r="174" spans="1:57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3"/>
      <c r="BD174" s="3"/>
      <c r="BE174" s="3"/>
    </row>
    <row r="175" spans="1:57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3"/>
      <c r="BD175" s="3"/>
      <c r="BE175" s="3"/>
    </row>
    <row r="176" spans="1:57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3"/>
      <c r="BD176" s="3"/>
      <c r="BE176" s="3"/>
    </row>
    <row r="177" spans="1:57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  <c r="BC177" s="3"/>
      <c r="BD177" s="3"/>
      <c r="BE177" s="3"/>
    </row>
    <row r="178" spans="1:57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  <c r="BC178" s="3"/>
      <c r="BD178" s="3"/>
      <c r="BE178" s="3"/>
    </row>
    <row r="179" spans="1:57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  <c r="BC179" s="3"/>
      <c r="BD179" s="3"/>
      <c r="BE179" s="3"/>
    </row>
    <row r="180" spans="1:57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  <c r="BC180" s="3"/>
      <c r="BD180" s="3"/>
      <c r="BE180" s="3"/>
    </row>
    <row r="181" spans="1:57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  <c r="BC181" s="3"/>
      <c r="BD181" s="3"/>
      <c r="BE181" s="3"/>
    </row>
    <row r="182" spans="52:57" ht="12.75">
      <c r="AZ182" s="215"/>
      <c r="BA182" s="215"/>
      <c r="BC182" s="3"/>
      <c r="BD182" s="3"/>
      <c r="BE182" s="3"/>
    </row>
    <row r="183" spans="51:57" ht="12.75">
      <c r="AY183" s="47" t="s">
        <v>255</v>
      </c>
      <c r="AZ183" s="216">
        <v>2742934</v>
      </c>
      <c r="BA183" s="215"/>
      <c r="BC183" s="3"/>
      <c r="BD183" s="3"/>
      <c r="BE183" s="3"/>
    </row>
    <row r="184" spans="51:57" ht="12.75">
      <c r="AY184" s="47"/>
      <c r="AZ184" s="216"/>
      <c r="BA184" s="215"/>
      <c r="BC184" s="3"/>
      <c r="BD184" s="3"/>
      <c r="BE184" s="3"/>
    </row>
    <row r="185" spans="51:57" ht="12.75">
      <c r="AY185" s="47"/>
      <c r="AZ185" s="216"/>
      <c r="BA185" s="215"/>
      <c r="BC185" s="3"/>
      <c r="BD185" s="3"/>
      <c r="BE185" s="3"/>
    </row>
    <row r="186" spans="51:57" ht="12.75">
      <c r="AY186" s="47"/>
      <c r="AZ186" s="216"/>
      <c r="BA186" s="215"/>
      <c r="BC186" s="3"/>
      <c r="BD186" s="3"/>
      <c r="BE186" s="3"/>
    </row>
    <row r="187" spans="51:57" ht="12.75">
      <c r="AY187" s="47"/>
      <c r="AZ187" s="216"/>
      <c r="BC187" s="3"/>
      <c r="BD187" s="3"/>
      <c r="BE187" s="3"/>
    </row>
    <row r="188" spans="55:57" ht="12.75">
      <c r="BC188" s="3"/>
      <c r="BD188" s="3"/>
      <c r="BE188" s="3"/>
    </row>
    <row r="189" spans="55:57" ht="12.75">
      <c r="BC189" s="3"/>
      <c r="BD189" s="3"/>
      <c r="BE189" s="3"/>
    </row>
    <row r="190" spans="55:57" ht="12.75">
      <c r="BC190" s="3"/>
      <c r="BD190" s="3"/>
      <c r="BE190" s="3"/>
    </row>
    <row r="191" spans="55:57" ht="12.75">
      <c r="BC191" s="3"/>
      <c r="BD191" s="3"/>
      <c r="BE191" s="3"/>
    </row>
    <row r="192" spans="1:57" ht="12.75">
      <c r="A192" s="3"/>
      <c r="B192" s="3"/>
      <c r="C192" s="3"/>
      <c r="D192" s="3"/>
      <c r="E192" s="3"/>
      <c r="F192" s="3"/>
      <c r="G192" s="3"/>
      <c r="H192" s="3"/>
      <c r="I192" s="3"/>
      <c r="BC192" s="3"/>
      <c r="BD192" s="3"/>
      <c r="BE192" s="3"/>
    </row>
    <row r="193" spans="1:57" ht="12.75">
      <c r="A193" s="3"/>
      <c r="B193" s="3"/>
      <c r="C193" s="3"/>
      <c r="D193" s="3"/>
      <c r="E193" s="3"/>
      <c r="F193" s="3"/>
      <c r="G193" s="3"/>
      <c r="H193" s="3"/>
      <c r="I193" s="3"/>
      <c r="BC193" s="3"/>
      <c r="BD193" s="3"/>
      <c r="BE193" s="3"/>
    </row>
    <row r="194" spans="1:57" ht="12.75">
      <c r="A194" s="3"/>
      <c r="B194" s="3"/>
      <c r="C194" s="3"/>
      <c r="D194" s="3"/>
      <c r="E194" s="3"/>
      <c r="F194" s="3"/>
      <c r="G194" s="3"/>
      <c r="H194" s="3"/>
      <c r="I194" s="3"/>
      <c r="BC194" s="3"/>
      <c r="BD194" s="3"/>
      <c r="BE194" s="3"/>
    </row>
    <row r="195" spans="1:57" ht="12.75">
      <c r="A195" s="3"/>
      <c r="B195" s="3"/>
      <c r="C195" s="3"/>
      <c r="D195" s="3"/>
      <c r="E195" s="3"/>
      <c r="F195" s="3"/>
      <c r="G195" s="3"/>
      <c r="H195" s="3"/>
      <c r="I195" s="3"/>
      <c r="BC195" s="3"/>
      <c r="BD195" s="3"/>
      <c r="BE195" s="3"/>
    </row>
    <row r="196" spans="1:57" ht="12.75">
      <c r="A196" s="3"/>
      <c r="B196" s="3"/>
      <c r="C196" s="3"/>
      <c r="D196" s="227"/>
      <c r="E196" s="227"/>
      <c r="F196" s="227"/>
      <c r="G196" s="227"/>
      <c r="H196" s="227"/>
      <c r="I196" s="60"/>
      <c r="BC196" s="3"/>
      <c r="BD196" s="3"/>
      <c r="BE196" s="3"/>
    </row>
    <row r="197" spans="1:57" ht="12.75">
      <c r="A197" s="3"/>
      <c r="B197" s="3"/>
      <c r="C197" s="3"/>
      <c r="D197" s="3"/>
      <c r="E197" s="3"/>
      <c r="F197" s="3"/>
      <c r="G197" s="3"/>
      <c r="H197" s="3"/>
      <c r="I197" s="3"/>
      <c r="BC197" s="3"/>
      <c r="BD197" s="3"/>
      <c r="BE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7" width="9.25390625" style="0" customWidth="1"/>
    <col min="9" max="9" width="12.25390625" style="0" customWidth="1"/>
    <col min="10" max="10" width="6.75390625" style="0" customWidth="1"/>
    <col min="11" max="11" width="36.375" style="0" customWidth="1"/>
    <col min="12" max="12" width="16.125" style="0" customWidth="1"/>
    <col min="13" max="14" width="11.125" style="0" customWidth="1"/>
    <col min="15" max="15" width="9.625" style="0" customWidth="1"/>
    <col min="16" max="16" width="10.25390625" style="0" customWidth="1"/>
    <col min="17" max="17" width="10.125" style="0" customWidth="1"/>
    <col min="18" max="18" width="11.625" style="0" customWidth="1"/>
    <col min="19" max="19" width="6.375" style="0" customWidth="1"/>
    <col min="21" max="21" width="13.00390625" style="0" customWidth="1"/>
    <col min="22" max="22" width="24.875" style="0" customWidth="1"/>
    <col min="23" max="23" width="14.25390625" style="0" customWidth="1"/>
    <col min="24" max="24" width="13.875" style="0" customWidth="1"/>
    <col min="25" max="25" width="12.75390625" style="0" customWidth="1"/>
    <col min="26" max="27" width="12.875" style="0" customWidth="1"/>
    <col min="28" max="28" width="6.75390625" style="0" customWidth="1"/>
    <col min="29" max="29" width="10.875" style="0" customWidth="1"/>
    <col min="31" max="31" width="27.00390625" style="0" customWidth="1"/>
    <col min="32" max="34" width="13.25390625" style="0" customWidth="1"/>
    <col min="35" max="36" width="13.875" style="0" customWidth="1"/>
    <col min="37" max="37" width="6.875" style="0" customWidth="1"/>
    <col min="40" max="40" width="25.125" style="0" customWidth="1"/>
    <col min="41" max="45" width="13.375" style="0" customWidth="1"/>
    <col min="51" max="51" width="20.00390625" style="0" customWidth="1"/>
    <col min="52" max="52" width="18.25390625" style="0" customWidth="1"/>
    <col min="53" max="53" width="15.25390625" style="0" customWidth="1"/>
    <col min="54" max="54" width="18.12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208</v>
      </c>
      <c r="AZ4" s="144" t="s">
        <v>306</v>
      </c>
      <c r="BA4" s="47"/>
      <c r="BB4" s="47"/>
    </row>
    <row r="5" spans="1:54" ht="12.75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</row>
    <row r="6" spans="1:54" ht="12.75">
      <c r="A6" s="47"/>
      <c r="B6" s="47"/>
      <c r="C6" s="47"/>
      <c r="D6" s="167" t="s">
        <v>322</v>
      </c>
      <c r="E6" s="167"/>
      <c r="F6" s="47"/>
      <c r="G6" s="47"/>
      <c r="H6" s="47"/>
      <c r="I6" s="47"/>
      <c r="J6" s="47"/>
      <c r="K6" s="47"/>
      <c r="L6" s="47"/>
      <c r="M6" s="167" t="s">
        <v>322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</row>
    <row r="7" spans="1:54" ht="12.75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9894542.000000015</v>
      </c>
      <c r="BA8" s="168"/>
      <c r="BB8" s="169">
        <f>BB9+BB14</f>
        <v>19196623.280007906</v>
      </c>
    </row>
    <row r="9" spans="1:54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5100559</v>
      </c>
      <c r="BA9" s="171">
        <f>(BB11+BB12)/AZ9</f>
        <v>3.7635454917800004</v>
      </c>
      <c r="BB9" s="169">
        <f>BB10+BB11+BB12+BB13</f>
        <v>19196185.830007907</v>
      </c>
    </row>
    <row r="10" spans="1:54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323</v>
      </c>
      <c r="Z10" s="47"/>
      <c r="AA10" s="47"/>
      <c r="AB10" s="47"/>
      <c r="AC10" s="47"/>
      <c r="AD10" s="47"/>
      <c r="AE10" s="47"/>
      <c r="AF10" s="47"/>
      <c r="AG10" s="47"/>
      <c r="AH10" s="167" t="s">
        <v>323</v>
      </c>
      <c r="AI10" s="47"/>
      <c r="AJ10" s="47"/>
      <c r="AK10" s="47"/>
      <c r="AL10" s="47"/>
      <c r="AM10" s="47"/>
      <c r="AN10" s="47"/>
      <c r="AO10" s="47"/>
      <c r="AP10" s="47"/>
      <c r="AQ10" s="167" t="s">
        <v>323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4388</v>
      </c>
      <c r="BA11" s="232">
        <v>3.76354549178</v>
      </c>
      <c r="BB11" s="174">
        <f>AZ11*BA11</f>
        <v>16514.43761793064</v>
      </c>
    </row>
    <row r="12" spans="1:54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5096171</v>
      </c>
      <c r="BA12" s="232">
        <v>3.76354549178</v>
      </c>
      <c r="BB12" s="174">
        <f>AZ12*BA12</f>
        <v>19179671.392389975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4494796</v>
      </c>
      <c r="X14" s="60">
        <f>SUM(X15:X26)</f>
        <v>3897835</v>
      </c>
      <c r="Y14" s="60">
        <f>SUM(Y15:Y27)</f>
        <v>0</v>
      </c>
      <c r="Z14" s="60">
        <f>SUM(Z15:Z26)</f>
        <v>596961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226285</v>
      </c>
      <c r="AG14" s="60">
        <f>SUM(AG16:AG22)</f>
        <v>219617</v>
      </c>
      <c r="AH14" s="60">
        <f>SUM(AH16:AH22)</f>
        <v>0</v>
      </c>
      <c r="AI14" s="60">
        <f>SUM(AI16:AI22)</f>
        <v>6668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72860</v>
      </c>
      <c r="AP14" s="75">
        <f>SUM(AP16:AP17)</f>
        <v>0</v>
      </c>
      <c r="AQ14" s="75">
        <f>SUM(AQ16:AQ17)</f>
        <v>0</v>
      </c>
      <c r="AR14" s="75">
        <f>ROUND(SUM(AR16:AR20),0)</f>
        <v>72860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179</v>
      </c>
      <c r="BA14" s="176"/>
      <c r="BB14" s="174">
        <f>SUM(BB15:BB21)</f>
        <v>437.45000000000005</v>
      </c>
    </row>
    <row r="15" spans="1:54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2480957</v>
      </c>
      <c r="X15" s="88">
        <f>ROUND(I20,0)</f>
        <v>2480957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</row>
    <row r="16" spans="1:54" ht="12.75">
      <c r="A16" s="73">
        <v>1</v>
      </c>
      <c r="B16" s="48" t="s">
        <v>147</v>
      </c>
      <c r="C16" s="90">
        <v>804152757</v>
      </c>
      <c r="D16" s="121">
        <v>6450.4601</v>
      </c>
      <c r="E16" s="121">
        <v>6548.4557</v>
      </c>
      <c r="F16" s="60">
        <v>36000</v>
      </c>
      <c r="G16" s="142">
        <f>E16-D16</f>
        <v>97.9956000000002</v>
      </c>
      <c r="H16" s="44"/>
      <c r="I16" s="60">
        <f>ROUND((F16*G16+H16),0)</f>
        <v>3527842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147877</v>
      </c>
      <c r="X16" s="81">
        <f>ROUND(I27,0)</f>
        <v>147877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219617</v>
      </c>
      <c r="AG16" s="67">
        <v>219617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356</v>
      </c>
      <c r="AP16" s="70">
        <v>0</v>
      </c>
      <c r="AQ16" s="70">
        <v>0</v>
      </c>
      <c r="AR16" s="67">
        <v>356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</row>
    <row r="17" spans="1:54" ht="12.75">
      <c r="A17" s="49"/>
      <c r="B17" s="46" t="s">
        <v>148</v>
      </c>
      <c r="C17" s="106">
        <v>109054169</v>
      </c>
      <c r="D17" s="121">
        <v>9773.1708</v>
      </c>
      <c r="E17" s="121">
        <v>9878.8693</v>
      </c>
      <c r="F17" s="60">
        <v>36000</v>
      </c>
      <c r="G17" s="142">
        <f>E17-D17</f>
        <v>105.69850000000042</v>
      </c>
      <c r="H17" s="44"/>
      <c r="I17" s="60">
        <f>F17*G17+H17</f>
        <v>3805146.0000000154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198257</v>
      </c>
      <c r="X17" s="81">
        <f>ROUND(I29,0)</f>
        <v>198257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3080</v>
      </c>
      <c r="AG17" s="70">
        <v>0</v>
      </c>
      <c r="AH17" s="70">
        <v>0</v>
      </c>
      <c r="AI17" s="67">
        <v>3080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789</v>
      </c>
      <c r="AP17" s="70">
        <v>0</v>
      </c>
      <c r="AQ17" s="70">
        <v>0</v>
      </c>
      <c r="AR17" s="67">
        <v>789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40</v>
      </c>
      <c r="BA17" s="179">
        <v>3.59</v>
      </c>
      <c r="BB17" s="174">
        <f>AZ17*BA17</f>
        <v>143.6</v>
      </c>
    </row>
    <row r="18" spans="1:54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7409197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219332</v>
      </c>
      <c r="X18" s="81">
        <f>ROUND(I31,0)</f>
        <v>219332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3588</v>
      </c>
      <c r="AG18" s="71">
        <v>0</v>
      </c>
      <c r="AH18" s="71">
        <v>0</v>
      </c>
      <c r="AI18" s="68">
        <v>3588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46562</v>
      </c>
      <c r="AP18" s="70">
        <v>0</v>
      </c>
      <c r="AQ18" s="70">
        <v>0</v>
      </c>
      <c r="AR18" s="67">
        <v>46562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100</v>
      </c>
      <c r="BA18" s="179">
        <v>1.71</v>
      </c>
      <c r="BB18" s="174">
        <f>AZ18*BA18</f>
        <v>171</v>
      </c>
    </row>
    <row r="19" spans="1:54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8203</v>
      </c>
      <c r="N19" s="124">
        <v>8242</v>
      </c>
      <c r="O19" s="73">
        <v>1</v>
      </c>
      <c r="P19" s="148">
        <f>N19-M19</f>
        <v>39</v>
      </c>
      <c r="Q19" s="149"/>
      <c r="R19" s="75">
        <f>O19*P19+Q19</f>
        <v>39</v>
      </c>
      <c r="S19" s="61" t="s">
        <v>60</v>
      </c>
      <c r="T19" s="63" t="s">
        <v>33</v>
      </c>
      <c r="U19" s="64"/>
      <c r="V19" s="64"/>
      <c r="W19" s="67">
        <f t="shared" si="0"/>
        <v>1</v>
      </c>
      <c r="X19" s="81">
        <f>ROUND(I33,0)</f>
        <v>1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337</v>
      </c>
      <c r="AP19" s="67">
        <v>0</v>
      </c>
      <c r="AQ19" s="70">
        <v>0</v>
      </c>
      <c r="AR19" s="67">
        <v>337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39</v>
      </c>
      <c r="BA19" s="179">
        <v>3.15</v>
      </c>
      <c r="BB19" s="174">
        <f>AZ19*BA19</f>
        <v>122.85</v>
      </c>
    </row>
    <row r="20" spans="1:54" ht="12.75">
      <c r="A20" s="44" t="s">
        <v>113</v>
      </c>
      <c r="B20" s="44" t="s">
        <v>114</v>
      </c>
      <c r="C20" s="106">
        <v>109053225</v>
      </c>
      <c r="D20" s="121">
        <v>21518.244</v>
      </c>
      <c r="E20" s="121">
        <v>21636.3848</v>
      </c>
      <c r="F20" s="60">
        <v>21000</v>
      </c>
      <c r="G20" s="142">
        <f>E20-D20</f>
        <v>118.14080000000104</v>
      </c>
      <c r="H20" s="44"/>
      <c r="I20" s="60">
        <f>ROUND((F20*G20+H20),0)</f>
        <v>2480957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355606</v>
      </c>
      <c r="X20" s="81">
        <f>ROUND(I35,0)</f>
        <v>355606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24816</v>
      </c>
      <c r="AP20" s="68"/>
      <c r="AQ20" s="71"/>
      <c r="AR20" s="68">
        <v>24816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</row>
    <row r="21" spans="1:54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682</v>
      </c>
      <c r="N21" s="223">
        <v>684</v>
      </c>
      <c r="O21" s="57">
        <v>20</v>
      </c>
      <c r="P21" s="222">
        <f>N21-M21</f>
        <v>2</v>
      </c>
      <c r="Q21" s="151"/>
      <c r="R21" s="60">
        <f>O21*P21+Q21</f>
        <v>40</v>
      </c>
      <c r="S21" s="61" t="s">
        <v>67</v>
      </c>
      <c r="T21" s="63" t="s">
        <v>35</v>
      </c>
      <c r="U21" s="64"/>
      <c r="V21" s="64"/>
      <c r="W21" s="67">
        <f t="shared" si="0"/>
        <v>164825</v>
      </c>
      <c r="X21" s="81">
        <f>ROUND(I37,0)</f>
        <v>164825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</row>
    <row r="22" spans="1:54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228">
        <v>76209</v>
      </c>
      <c r="J22" s="49"/>
      <c r="K22" s="49" t="s">
        <v>179</v>
      </c>
      <c r="L22" s="224">
        <v>122848480</v>
      </c>
      <c r="M22" s="223">
        <v>193</v>
      </c>
      <c r="N22" s="223">
        <v>198</v>
      </c>
      <c r="O22" s="57">
        <v>20</v>
      </c>
      <c r="P22" s="222">
        <f>N22-M22</f>
        <v>5</v>
      </c>
      <c r="Q22" s="151"/>
      <c r="R22" s="60">
        <f>O22*P22+Q22</f>
        <v>100</v>
      </c>
      <c r="S22" s="61" t="s">
        <v>68</v>
      </c>
      <c r="T22" s="63" t="s">
        <v>36</v>
      </c>
      <c r="U22" s="64"/>
      <c r="V22" s="64"/>
      <c r="W22" s="67">
        <f t="shared" si="0"/>
        <v>330980</v>
      </c>
      <c r="X22" s="81">
        <f>ROUND(I39,0)</f>
        <v>330980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179</v>
      </c>
      <c r="S23" s="61" t="s">
        <v>69</v>
      </c>
      <c r="T23" s="63" t="s">
        <v>37</v>
      </c>
      <c r="U23" s="64"/>
      <c r="V23" s="64"/>
      <c r="W23" s="67">
        <f t="shared" si="0"/>
        <v>415854</v>
      </c>
      <c r="X23" s="81">
        <v>0</v>
      </c>
      <c r="Y23" s="70">
        <v>0</v>
      </c>
      <c r="Z23" s="67">
        <f>I26</f>
        <v>415854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29671</v>
      </c>
      <c r="X24" s="81">
        <v>0</v>
      </c>
      <c r="Y24" s="70">
        <v>0</v>
      </c>
      <c r="Z24" s="67">
        <f>I41</f>
        <v>29671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140326</v>
      </c>
      <c r="X25" s="81">
        <v>0</v>
      </c>
      <c r="Y25" s="70">
        <v>0</v>
      </c>
      <c r="Z25" s="67">
        <f>I43</f>
        <v>140326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>
      <c r="A26" s="49"/>
      <c r="B26" s="49" t="s">
        <v>120</v>
      </c>
      <c r="C26" s="91">
        <v>109056121</v>
      </c>
      <c r="D26" s="211">
        <v>23768.1774</v>
      </c>
      <c r="E26" s="211">
        <v>23854.8136</v>
      </c>
      <c r="F26" s="68">
        <v>4800</v>
      </c>
      <c r="G26" s="212">
        <f aca="true" t="shared" si="1" ref="G26:G43">E26-D26</f>
        <v>86.63620000000083</v>
      </c>
      <c r="H26" s="68"/>
      <c r="I26" s="68">
        <f>ROUND(F26*G26+H26,0)</f>
        <v>415854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11110</v>
      </c>
      <c r="X26" s="82">
        <v>0</v>
      </c>
      <c r="Y26" s="71">
        <v>0</v>
      </c>
      <c r="Z26" s="68">
        <f>I45+I46</f>
        <v>11110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4117.452</v>
      </c>
      <c r="BA26" s="169">
        <v>17.2</v>
      </c>
      <c r="BB26" s="174">
        <f>AZ26*BA26</f>
        <v>70820.1744</v>
      </c>
    </row>
    <row r="27" spans="1:54" ht="12.75">
      <c r="A27" s="48" t="s">
        <v>121</v>
      </c>
      <c r="B27" s="48" t="s">
        <v>133</v>
      </c>
      <c r="C27" s="90">
        <v>623125232</v>
      </c>
      <c r="D27" s="213">
        <v>10578.3007</v>
      </c>
      <c r="E27" s="213">
        <v>10660.4544</v>
      </c>
      <c r="F27" s="75">
        <v>1800</v>
      </c>
      <c r="G27" s="214">
        <f t="shared" si="1"/>
        <v>82.15370000000075</v>
      </c>
      <c r="H27" s="73"/>
      <c r="I27" s="75">
        <f>ROUND(G27*F27,0)</f>
        <v>147877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676.489</v>
      </c>
      <c r="BA28" s="169">
        <v>17.2</v>
      </c>
      <c r="BB28" s="174">
        <f>AZ28*BA28</f>
        <v>11635.6108</v>
      </c>
    </row>
    <row r="29" spans="1:54" ht="12.75">
      <c r="A29" s="48" t="s">
        <v>123</v>
      </c>
      <c r="B29" s="48" t="s">
        <v>134</v>
      </c>
      <c r="C29" s="90">
        <v>623125667</v>
      </c>
      <c r="D29" s="213">
        <v>13446.7986</v>
      </c>
      <c r="E29" s="213">
        <v>13556.9412</v>
      </c>
      <c r="F29" s="75">
        <v>1800</v>
      </c>
      <c r="G29" s="214">
        <f t="shared" si="1"/>
        <v>110.14259999999922</v>
      </c>
      <c r="H29" s="73"/>
      <c r="I29" s="75">
        <f>ROUND(G29*F29,0)</f>
        <v>198257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>
      <c r="A31" s="48" t="s">
        <v>124</v>
      </c>
      <c r="B31" s="48" t="s">
        <v>135</v>
      </c>
      <c r="C31" s="90">
        <v>623126370</v>
      </c>
      <c r="D31" s="213">
        <v>3801.3237</v>
      </c>
      <c r="E31" s="213">
        <v>3847.0179</v>
      </c>
      <c r="F31" s="75">
        <v>4800</v>
      </c>
      <c r="G31" s="214">
        <f t="shared" si="1"/>
        <v>45.69419999999991</v>
      </c>
      <c r="H31" s="73"/>
      <c r="I31" s="75">
        <f>ROUND(G31*F31,0)</f>
        <v>219332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>
      <c r="A33" s="48" t="s">
        <v>125</v>
      </c>
      <c r="B33" s="48" t="s">
        <v>136</v>
      </c>
      <c r="C33" s="90">
        <v>623125137</v>
      </c>
      <c r="D33" s="213">
        <v>2202.728</v>
      </c>
      <c r="E33" s="213">
        <v>2202.7282</v>
      </c>
      <c r="F33" s="75">
        <v>4800</v>
      </c>
      <c r="G33" s="214">
        <f t="shared" si="1"/>
        <v>0.0001999999999497959</v>
      </c>
      <c r="H33" s="73"/>
      <c r="I33" s="75">
        <f>ROUND(G33*F33,0)</f>
        <v>1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>
      <c r="A35" s="48" t="s">
        <v>126</v>
      </c>
      <c r="B35" s="48" t="s">
        <v>137</v>
      </c>
      <c r="C35" s="90">
        <v>623125142</v>
      </c>
      <c r="D35" s="213">
        <v>18177.8961</v>
      </c>
      <c r="E35" s="213">
        <v>18326.0654</v>
      </c>
      <c r="F35" s="75">
        <v>2400</v>
      </c>
      <c r="G35" s="214">
        <f t="shared" si="1"/>
        <v>148.16929999999775</v>
      </c>
      <c r="H35" s="73"/>
      <c r="I35" s="75">
        <f>ROUND(G35*F35,0)</f>
        <v>355606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>
      <c r="A37" s="48" t="s">
        <v>127</v>
      </c>
      <c r="B37" s="48" t="s">
        <v>138</v>
      </c>
      <c r="C37" s="90">
        <v>623125205</v>
      </c>
      <c r="D37" s="213">
        <v>6945.8958</v>
      </c>
      <c r="E37" s="213">
        <v>7037.4655</v>
      </c>
      <c r="F37" s="75">
        <v>1800</v>
      </c>
      <c r="G37" s="214">
        <f t="shared" si="1"/>
        <v>91.56970000000001</v>
      </c>
      <c r="H37" s="73"/>
      <c r="I37" s="75">
        <f>ROUND(G37*F37,0)</f>
        <v>164825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>
      <c r="A39" s="48" t="s">
        <v>128</v>
      </c>
      <c r="B39" s="48" t="s">
        <v>139</v>
      </c>
      <c r="C39" s="90">
        <v>623123704</v>
      </c>
      <c r="D39" s="213">
        <v>13447.3229</v>
      </c>
      <c r="E39" s="213">
        <v>13631.2008</v>
      </c>
      <c r="F39" s="75">
        <v>1800</v>
      </c>
      <c r="G39" s="214">
        <f t="shared" si="1"/>
        <v>183.87790000000132</v>
      </c>
      <c r="H39" s="73"/>
      <c r="I39" s="75">
        <f>ROUND(G39*F39,0)</f>
        <v>330980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>
      <c r="A41" s="48" t="s">
        <v>129</v>
      </c>
      <c r="B41" s="48" t="s">
        <v>140</v>
      </c>
      <c r="C41" s="90">
        <v>623125794</v>
      </c>
      <c r="D41" s="213">
        <v>482.143</v>
      </c>
      <c r="E41" s="213">
        <v>498.6271</v>
      </c>
      <c r="F41" s="75">
        <v>1800</v>
      </c>
      <c r="G41" s="214">
        <f t="shared" si="1"/>
        <v>16.484100000000012</v>
      </c>
      <c r="H41" s="73"/>
      <c r="I41" s="75">
        <f>ROUND(G41*F41,0)</f>
        <v>29671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>
      <c r="A43" s="48" t="s">
        <v>130</v>
      </c>
      <c r="B43" s="48" t="s">
        <v>141</v>
      </c>
      <c r="C43" s="90">
        <v>623125736</v>
      </c>
      <c r="D43" s="213">
        <v>6706.6029</v>
      </c>
      <c r="E43" s="213">
        <v>6823.5412</v>
      </c>
      <c r="F43" s="75">
        <v>1200</v>
      </c>
      <c r="G43" s="214">
        <f t="shared" si="1"/>
        <v>116.9382999999998</v>
      </c>
      <c r="H43" s="73"/>
      <c r="I43" s="75">
        <f>ROUND(G43*F43,0)</f>
        <v>140326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>
      <c r="A45" s="48" t="s">
        <v>131</v>
      </c>
      <c r="B45" s="50" t="s">
        <v>132</v>
      </c>
      <c r="C45" s="90">
        <v>1110171156</v>
      </c>
      <c r="D45" s="213">
        <v>23022.0368</v>
      </c>
      <c r="E45" s="213">
        <v>23299.7924</v>
      </c>
      <c r="F45" s="75">
        <v>40</v>
      </c>
      <c r="G45" s="214">
        <f>E45-D45</f>
        <v>277.7555999999968</v>
      </c>
      <c r="H45" s="73"/>
      <c r="I45" s="75">
        <f>ROUND(G45*F45,0)</f>
        <v>11110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4494796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>
      <c r="A51" s="63"/>
      <c r="B51" s="74"/>
      <c r="C51" s="193">
        <v>611127627</v>
      </c>
      <c r="D51" s="190">
        <v>7335.952</v>
      </c>
      <c r="E51" s="190">
        <v>7412.8264</v>
      </c>
      <c r="F51" s="60">
        <v>40</v>
      </c>
      <c r="G51" s="142">
        <f>E51-D51</f>
        <v>76.8743999999997</v>
      </c>
      <c r="H51" s="60"/>
      <c r="I51" s="60">
        <f>ROUND(F51*G51+H51,0)</f>
        <v>3075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149</v>
      </c>
      <c r="B53" s="65"/>
      <c r="C53" s="106">
        <v>810120245</v>
      </c>
      <c r="D53" s="190">
        <v>4078.2836</v>
      </c>
      <c r="E53" s="190">
        <v>4126.7319</v>
      </c>
      <c r="F53" s="60">
        <v>3600</v>
      </c>
      <c r="G53" s="142">
        <f>E53-D53</f>
        <v>48.44829999999956</v>
      </c>
      <c r="H53" s="60"/>
      <c r="I53" s="60">
        <f>ROUND(F53*G53+H53,0)</f>
        <v>174414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324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4977.6907</v>
      </c>
      <c r="E55" s="121">
        <v>4990.1822</v>
      </c>
      <c r="F55" s="60">
        <v>3600</v>
      </c>
      <c r="G55" s="143">
        <f>E55-D55</f>
        <v>12.491500000000087</v>
      </c>
      <c r="H55" s="44"/>
      <c r="I55" s="60">
        <f>ROUND(F55*G55+H55,0)</f>
        <v>44969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5"/>
      <c r="B58" s="74" t="s">
        <v>115</v>
      </c>
      <c r="C58" s="193">
        <v>611127492</v>
      </c>
      <c r="D58" s="190">
        <v>25808.4344</v>
      </c>
      <c r="E58" s="190">
        <v>25987.76</v>
      </c>
      <c r="F58" s="60">
        <v>20</v>
      </c>
      <c r="G58" s="142">
        <f>E58-D58</f>
        <v>179.32560000000012</v>
      </c>
      <c r="H58" s="60"/>
      <c r="I58" s="60">
        <f>ROUND(F58*G58+H58,0)</f>
        <v>3587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3.7635454917800004</v>
      </c>
    </row>
    <row r="59" spans="1:54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6"/>
      <c r="B60" s="70" t="s">
        <v>280</v>
      </c>
      <c r="C60" s="193">
        <v>611127702</v>
      </c>
      <c r="D60" s="190">
        <v>38194.2236</v>
      </c>
      <c r="E60" s="190">
        <v>38561.9768</v>
      </c>
      <c r="F60" s="60">
        <v>60</v>
      </c>
      <c r="G60" s="142">
        <f>E60-D60</f>
        <v>367.7531999999992</v>
      </c>
      <c r="H60" s="44"/>
      <c r="I60" s="60">
        <f>ROUND(F60*G60+H60,0)</f>
        <v>22065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281</v>
      </c>
      <c r="C61" s="193">
        <v>611127555</v>
      </c>
      <c r="D61" s="190">
        <v>21550.622</v>
      </c>
      <c r="E61" s="190">
        <v>21963.1808</v>
      </c>
      <c r="F61" s="60">
        <v>60</v>
      </c>
      <c r="G61" s="142">
        <f>E61-D61</f>
        <v>412.5587999999989</v>
      </c>
      <c r="H61" s="44"/>
      <c r="I61" s="60">
        <f>ROUND(F61*G61+H61,0)</f>
        <v>24754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6"/>
      <c r="B63" s="74"/>
      <c r="C63" s="193">
        <v>1110171163</v>
      </c>
      <c r="D63" s="190">
        <v>1639.2152</v>
      </c>
      <c r="E63" s="190">
        <v>1652.37</v>
      </c>
      <c r="F63" s="60">
        <v>60</v>
      </c>
      <c r="G63" s="142">
        <f>E63-D63</f>
        <v>13.154799999999796</v>
      </c>
      <c r="H63" s="44"/>
      <c r="I63" s="60">
        <f>ROUND(F63*G63+H63,0)</f>
        <v>789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3">
        <v>1110171170</v>
      </c>
      <c r="D66" s="190">
        <v>284.67</v>
      </c>
      <c r="E66" s="190">
        <v>293.6148</v>
      </c>
      <c r="F66" s="60">
        <v>40</v>
      </c>
      <c r="G66" s="142">
        <f>E66-D66</f>
        <v>8.944799999999987</v>
      </c>
      <c r="H66" s="60"/>
      <c r="I66" s="60">
        <f>ROUND(F66*G66+H66,0)</f>
        <v>358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283</v>
      </c>
      <c r="C69" s="193">
        <v>611126404</v>
      </c>
      <c r="D69" s="190">
        <v>737.8074</v>
      </c>
      <c r="E69" s="190">
        <v>751.7942</v>
      </c>
      <c r="F69" s="60">
        <v>1800</v>
      </c>
      <c r="G69" s="142">
        <f>E69-D69</f>
        <v>13.986800000000017</v>
      </c>
      <c r="H69" s="60"/>
      <c r="I69" s="60">
        <f>ROUND((F69*G69+H69),0)</f>
        <v>25176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235</v>
      </c>
      <c r="B71" s="74" t="s">
        <v>242</v>
      </c>
      <c r="C71" s="193">
        <v>611127724</v>
      </c>
      <c r="D71" s="190">
        <v>2383.906</v>
      </c>
      <c r="E71" s="190">
        <v>2395.1292</v>
      </c>
      <c r="F71" s="60">
        <v>30</v>
      </c>
      <c r="G71" s="142">
        <f>E71-D71</f>
        <v>11.223199999999906</v>
      </c>
      <c r="H71" s="60"/>
      <c r="I71" s="60">
        <f>ROUND(F71*G71+H71,0)</f>
        <v>337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299187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5096171</v>
      </c>
      <c r="J75" s="64"/>
      <c r="K75" s="64">
        <f>I18+I20+I22-I47-I74</f>
        <v>5172380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161</v>
      </c>
      <c r="B77" s="48" t="s">
        <v>158</v>
      </c>
      <c r="C77" s="73">
        <v>18705639</v>
      </c>
      <c r="D77" s="124">
        <v>21927</v>
      </c>
      <c r="E77" s="124">
        <v>22030</v>
      </c>
      <c r="F77" s="75">
        <v>30</v>
      </c>
      <c r="G77" s="210">
        <f>E77-D77</f>
        <v>103</v>
      </c>
      <c r="H77" s="48">
        <v>747</v>
      </c>
      <c r="I77" s="75">
        <f>F77*G77+H77</f>
        <v>3837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551</v>
      </c>
      <c r="I79" s="75">
        <f>F79*G79+H79</f>
        <v>551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4388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5100559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208</v>
      </c>
      <c r="AZ91" s="89" t="s">
        <v>308</v>
      </c>
      <c r="BA91" s="47"/>
      <c r="BB91" s="47"/>
    </row>
    <row r="92" spans="1:54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322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44759</v>
      </c>
      <c r="BA93" s="92"/>
      <c r="BB93" s="187">
        <f>AZ93*BB58</f>
        <v>168452.53266658104</v>
      </c>
    </row>
    <row r="94" spans="1:54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4247185</v>
      </c>
      <c r="BA94" s="92"/>
      <c r="BB94" s="187">
        <f>AZ94*BB58</f>
        <v>15984473.959505642</v>
      </c>
    </row>
    <row r="95" spans="1:54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80264</v>
      </c>
      <c r="BA95" s="92"/>
      <c r="BB95" s="187">
        <f>AZ95*BB58</f>
        <v>302077.21535222995</v>
      </c>
    </row>
    <row r="96" spans="1:54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547489</v>
      </c>
      <c r="BA96" s="95"/>
      <c r="BB96" s="187">
        <f>AZ96*BB58</f>
        <v>2060499.7577491407</v>
      </c>
    </row>
    <row r="97" spans="1:54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152524</v>
      </c>
      <c r="BA97" s="78"/>
      <c r="BB97" s="187">
        <f>AZ97*BB58</f>
        <v>574031.0125882528</v>
      </c>
    </row>
    <row r="98" spans="1:54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280927</v>
      </c>
      <c r="BA98" s="78"/>
      <c r="BB98" s="187">
        <f>AZ98*BB58</f>
        <v>1057281.54436928</v>
      </c>
    </row>
    <row r="99" spans="1:54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109988</v>
      </c>
      <c r="BA99" s="78"/>
      <c r="BB99" s="187">
        <f>AZ99*BB58</f>
        <v>413944.8415498987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250</v>
      </c>
      <c r="BA100" s="78"/>
      <c r="BB100" s="187">
        <f>AZ100*BB58</f>
        <v>940.8863729450001</v>
      </c>
    </row>
    <row r="101" spans="1:54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2800</v>
      </c>
      <c r="BA101" s="78"/>
      <c r="BB101" s="187">
        <f>AZ101*BB58</f>
        <v>10537.927376984002</v>
      </c>
    </row>
    <row r="102" spans="1:54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3763.5454917800002</v>
      </c>
    </row>
    <row r="103" spans="1:54" ht="12.75">
      <c r="A103" s="73">
        <v>1</v>
      </c>
      <c r="B103" s="48" t="s">
        <v>147</v>
      </c>
      <c r="C103" s="90">
        <v>804152757</v>
      </c>
      <c r="D103" s="121">
        <v>3253.0236</v>
      </c>
      <c r="E103" s="121">
        <v>3303.9901</v>
      </c>
      <c r="F103" s="60">
        <v>36000</v>
      </c>
      <c r="G103" s="142">
        <f>E103-D103</f>
        <v>50.966499999999996</v>
      </c>
      <c r="H103" s="44"/>
      <c r="I103" s="60">
        <f>F103*G103+H103</f>
        <v>1834793.9999999998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11160</v>
      </c>
      <c r="BA103" s="95"/>
      <c r="BB103" s="187">
        <f>AZ103*BB58</f>
        <v>42001.1676882648</v>
      </c>
    </row>
    <row r="104" spans="1:54" ht="12.75">
      <c r="A104" s="49"/>
      <c r="B104" s="46" t="s">
        <v>148</v>
      </c>
      <c r="C104" s="106">
        <v>109054169</v>
      </c>
      <c r="D104" s="121">
        <v>3929.0634</v>
      </c>
      <c r="E104" s="121">
        <v>3977.8285</v>
      </c>
      <c r="F104" s="60">
        <v>36000</v>
      </c>
      <c r="G104" s="142">
        <f>E104-D104</f>
        <v>48.765100000000075</v>
      </c>
      <c r="H104" s="44"/>
      <c r="I104" s="60">
        <f>F104*G104+H104</f>
        <v>1755543.6000000027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1600</v>
      </c>
      <c r="BA104" s="78"/>
      <c r="BB104" s="187">
        <f>AZ104*BB58</f>
        <v>6021.672786848001</v>
      </c>
    </row>
    <row r="105" spans="1:54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3590337.6000000024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4960</v>
      </c>
      <c r="BA105" s="78"/>
      <c r="BB105" s="187">
        <f>AZ105*BB58</f>
        <v>18667.185639228803</v>
      </c>
    </row>
    <row r="106" spans="1:54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>
      <c r="A107" s="44" t="s">
        <v>113</v>
      </c>
      <c r="B107" s="44" t="s">
        <v>114</v>
      </c>
      <c r="C107" s="106">
        <v>109053225</v>
      </c>
      <c r="D107" s="121">
        <v>8508.5743</v>
      </c>
      <c r="E107" s="121">
        <v>8552.5886</v>
      </c>
      <c r="F107" s="60">
        <v>21000</v>
      </c>
      <c r="G107" s="142">
        <f>E107-D107</f>
        <v>44.01429999999891</v>
      </c>
      <c r="H107" s="44"/>
      <c r="I107" s="60">
        <f>F107*G107+H107</f>
        <v>924300.2999999771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160</v>
      </c>
      <c r="BA107" s="70"/>
      <c r="BB107" s="187">
        <f>AZ107*BB58</f>
        <v>602.1672786848001</v>
      </c>
    </row>
    <row r="108" spans="1:54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4440</v>
      </c>
      <c r="BA108" s="86"/>
      <c r="BB108" s="187">
        <f>AZ108*BB58</f>
        <v>16710.141983503203</v>
      </c>
    </row>
    <row r="109" spans="1:54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61630</v>
      </c>
      <c r="BA109" s="95"/>
      <c r="BB109" s="187">
        <f>AZ109*BB58</f>
        <v>231947.30865840142</v>
      </c>
    </row>
    <row r="110" spans="1:54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6867</v>
      </c>
      <c r="BA110" s="78"/>
      <c r="BB110" s="187">
        <f>AZ110*BB58</f>
        <v>25844.266892053263</v>
      </c>
    </row>
    <row r="111" spans="1:54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54763</v>
      </c>
      <c r="BA111" s="86"/>
      <c r="BB111" s="187">
        <f>AZ111*BB58</f>
        <v>206103.04176634815</v>
      </c>
    </row>
    <row r="112" spans="1:54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11120</v>
      </c>
      <c r="BA112" s="92"/>
      <c r="BB112" s="187">
        <f>AZ112*BB58</f>
        <v>41850.625868593605</v>
      </c>
    </row>
    <row r="113" spans="1:54" ht="12.75">
      <c r="A113" s="49"/>
      <c r="B113" s="49" t="s">
        <v>120</v>
      </c>
      <c r="C113" s="91">
        <v>109056121</v>
      </c>
      <c r="D113" s="211">
        <v>7042.7611</v>
      </c>
      <c r="E113" s="211">
        <v>7067.0134</v>
      </c>
      <c r="F113" s="68">
        <v>4800</v>
      </c>
      <c r="G113" s="212">
        <f aca="true" t="shared" si="2" ref="G113:G132">E113-D113</f>
        <v>24.252300000000105</v>
      </c>
      <c r="H113" s="68"/>
      <c r="I113" s="68">
        <f>F113*G113+H113</f>
        <v>116411.0400000005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19300</v>
      </c>
      <c r="BA113" s="92"/>
      <c r="BB113" s="187">
        <f>AZ113*BB58</f>
        <v>72636.42799135401</v>
      </c>
    </row>
    <row r="114" spans="1:54" ht="12.75">
      <c r="A114" s="48" t="s">
        <v>121</v>
      </c>
      <c r="B114" s="48" t="s">
        <v>133</v>
      </c>
      <c r="C114" s="90">
        <v>623125232</v>
      </c>
      <c r="D114" s="213">
        <v>3466.8282</v>
      </c>
      <c r="E114" s="213">
        <v>3494.5113</v>
      </c>
      <c r="F114" s="75">
        <v>1800</v>
      </c>
      <c r="G114" s="214">
        <f t="shared" si="2"/>
        <v>27.683100000000195</v>
      </c>
      <c r="H114" s="73"/>
      <c r="I114" s="75">
        <f>G114*F114</f>
        <v>49829.58000000035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12822</v>
      </c>
      <c r="BA114" s="92"/>
      <c r="BB114" s="187">
        <f>AZ114*BB58</f>
        <v>48256.18029560317</v>
      </c>
    </row>
    <row r="115" spans="1:54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2620</v>
      </c>
      <c r="BA115" s="92"/>
      <c r="BB115" s="187">
        <f>AZ115*BB58</f>
        <v>9860.489188463602</v>
      </c>
    </row>
    <row r="116" spans="1:54" ht="12.75">
      <c r="A116" s="48" t="s">
        <v>123</v>
      </c>
      <c r="B116" s="48" t="s">
        <v>134</v>
      </c>
      <c r="C116" s="90">
        <v>623125667</v>
      </c>
      <c r="D116" s="213">
        <v>4663.5728</v>
      </c>
      <c r="E116" s="213">
        <v>4701.6949</v>
      </c>
      <c r="F116" s="75">
        <v>1800</v>
      </c>
      <c r="G116" s="214">
        <f t="shared" si="2"/>
        <v>38.1221000000005</v>
      </c>
      <c r="H116" s="73"/>
      <c r="I116" s="75">
        <f>G116*F116</f>
        <v>68619.7800000009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20000</v>
      </c>
      <c r="BA116" s="92"/>
      <c r="BB116" s="187">
        <f>AZ116*BB58</f>
        <v>75270.9098356</v>
      </c>
    </row>
    <row r="117" spans="1:54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6000</v>
      </c>
      <c r="BA117" s="92"/>
      <c r="BB117" s="187">
        <f>AZ117*BB58</f>
        <v>22581.272950680002</v>
      </c>
    </row>
    <row r="118" spans="1:54" ht="12.75">
      <c r="A118" s="48" t="s">
        <v>124</v>
      </c>
      <c r="B118" s="48" t="s">
        <v>135</v>
      </c>
      <c r="C118" s="90">
        <v>623126370</v>
      </c>
      <c r="D118" s="213">
        <v>1019.3414</v>
      </c>
      <c r="E118" s="213">
        <v>1033.3072</v>
      </c>
      <c r="F118" s="75">
        <v>4800</v>
      </c>
      <c r="G118" s="214">
        <f t="shared" si="2"/>
        <v>13.965799999999945</v>
      </c>
      <c r="H118" s="73"/>
      <c r="I118" s="75">
        <f>G118*F118</f>
        <v>67035.83999999973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188.17727458900004</v>
      </c>
    </row>
    <row r="119" spans="1:54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36160</v>
      </c>
      <c r="BA119" s="92"/>
      <c r="BB119" s="187">
        <f>AZ119*BB58</f>
        <v>136089.80498276482</v>
      </c>
    </row>
    <row r="120" spans="1:54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>
      <c r="A122" s="48" t="s">
        <v>126</v>
      </c>
      <c r="B122" s="48" t="s">
        <v>137</v>
      </c>
      <c r="C122" s="90">
        <v>623125142</v>
      </c>
      <c r="D122" s="213">
        <v>3136.3049</v>
      </c>
      <c r="E122" s="213">
        <v>3164.991</v>
      </c>
      <c r="F122" s="75">
        <v>2400</v>
      </c>
      <c r="G122" s="214">
        <f t="shared" si="2"/>
        <v>28.686099999999897</v>
      </c>
      <c r="H122" s="73"/>
      <c r="I122" s="75">
        <f>G122*F122</f>
        <v>68846.63999999975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>
      <c r="A124" s="48" t="s">
        <v>127</v>
      </c>
      <c r="B124" s="48" t="s">
        <v>138</v>
      </c>
      <c r="C124" s="90">
        <v>623125205</v>
      </c>
      <c r="D124" s="213">
        <v>2788.5185</v>
      </c>
      <c r="E124" s="213">
        <v>2829.5398</v>
      </c>
      <c r="F124" s="75">
        <v>1800</v>
      </c>
      <c r="G124" s="214">
        <f t="shared" si="2"/>
        <v>41.02129999999988</v>
      </c>
      <c r="H124" s="73"/>
      <c r="I124" s="75">
        <f>G124*F124</f>
        <v>73838.3399999998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>
      <c r="A126" s="48" t="s">
        <v>128</v>
      </c>
      <c r="B126" s="48" t="s">
        <v>139</v>
      </c>
      <c r="C126" s="90">
        <v>623123704</v>
      </c>
      <c r="D126" s="213">
        <v>3319.1779</v>
      </c>
      <c r="E126" s="213">
        <v>3358.5608</v>
      </c>
      <c r="F126" s="75">
        <v>1800</v>
      </c>
      <c r="G126" s="214">
        <f t="shared" si="2"/>
        <v>39.38290000000006</v>
      </c>
      <c r="H126" s="73"/>
      <c r="I126" s="75">
        <f>G126*F126</f>
        <v>70889.22000000012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129</v>
      </c>
      <c r="B128" s="48" t="s">
        <v>140</v>
      </c>
      <c r="C128" s="90">
        <v>623125794</v>
      </c>
      <c r="D128" s="213">
        <v>341.7415</v>
      </c>
      <c r="E128" s="213">
        <v>353.7122</v>
      </c>
      <c r="F128" s="75">
        <v>1800</v>
      </c>
      <c r="G128" s="214">
        <f>E128-D128</f>
        <v>11.970700000000022</v>
      </c>
      <c r="H128" s="73"/>
      <c r="I128" s="75">
        <f>G128*F128</f>
        <v>21547.26000000004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130</v>
      </c>
      <c r="B130" s="48" t="s">
        <v>141</v>
      </c>
      <c r="C130" s="90">
        <v>623125736</v>
      </c>
      <c r="D130" s="213">
        <v>3605.5041</v>
      </c>
      <c r="E130" s="213">
        <v>3647.0376</v>
      </c>
      <c r="F130" s="75">
        <v>1200</v>
      </c>
      <c r="G130" s="214">
        <f t="shared" si="2"/>
        <v>41.533500000000004</v>
      </c>
      <c r="H130" s="73"/>
      <c r="I130" s="75">
        <f>G130*F130</f>
        <v>49840.200000000004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5100559</v>
      </c>
      <c r="BA131" s="47"/>
      <c r="BB131" s="165">
        <f>SUM(BB93:BB96)+BB103+BB109+SUM(BB112:BB126)</f>
        <v>19196185.830007907</v>
      </c>
    </row>
    <row r="132" spans="1:54" ht="12.75">
      <c r="A132" s="48" t="s">
        <v>131</v>
      </c>
      <c r="B132" s="50" t="s">
        <v>132</v>
      </c>
      <c r="C132" s="90">
        <v>1110171156</v>
      </c>
      <c r="D132" s="213">
        <v>2338.7184</v>
      </c>
      <c r="E132" s="213">
        <v>2382.63</v>
      </c>
      <c r="F132" s="75">
        <v>40</v>
      </c>
      <c r="G132" s="214">
        <f t="shared" si="2"/>
        <v>43.91159999999991</v>
      </c>
      <c r="H132" s="73"/>
      <c r="I132" s="75">
        <f>G132*F132</f>
        <v>1756.4639999999963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1512914.6639999785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325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3">
        <v>611127627</v>
      </c>
      <c r="D138" s="190">
        <v>3046.0664</v>
      </c>
      <c r="E138" s="190">
        <v>3097.5228</v>
      </c>
      <c r="F138" s="60">
        <v>40</v>
      </c>
      <c r="G138" s="142">
        <f>E138-D138</f>
        <v>51.45640000000003</v>
      </c>
      <c r="H138" s="60"/>
      <c r="I138" s="60">
        <f>ROUND(F138*G138+H138,0)</f>
        <v>2058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>
      <c r="A140" s="48" t="s">
        <v>149</v>
      </c>
      <c r="B140" s="65"/>
      <c r="C140" s="106">
        <v>810120245</v>
      </c>
      <c r="D140" s="190">
        <v>1480.2838</v>
      </c>
      <c r="E140" s="190">
        <v>1508.5465</v>
      </c>
      <c r="F140" s="60">
        <v>3600</v>
      </c>
      <c r="G140" s="142">
        <f aca="true" t="shared" si="3" ref="G140:G145">E140-D140</f>
        <v>28.262699999999995</v>
      </c>
      <c r="H140" s="60"/>
      <c r="I140" s="60">
        <f aca="true" t="shared" si="4" ref="I140:I145">ROUND(F140*G140+H140,0)</f>
        <v>101746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4618.9312</v>
      </c>
      <c r="E142" s="121">
        <v>4625.6327</v>
      </c>
      <c r="F142" s="60">
        <v>3600</v>
      </c>
      <c r="G142" s="143">
        <f t="shared" si="3"/>
        <v>6.701500000000124</v>
      </c>
      <c r="H142" s="44"/>
      <c r="I142" s="60">
        <f t="shared" si="4"/>
        <v>24125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>
      <c r="A145" s="195"/>
      <c r="B145" s="74" t="s">
        <v>115</v>
      </c>
      <c r="C145" s="193">
        <v>611127492</v>
      </c>
      <c r="D145" s="190">
        <v>6990.524</v>
      </c>
      <c r="E145" s="190">
        <v>7035.7928</v>
      </c>
      <c r="F145" s="60">
        <v>20</v>
      </c>
      <c r="G145" s="142">
        <f t="shared" si="3"/>
        <v>45.26879999999983</v>
      </c>
      <c r="H145" s="60"/>
      <c r="I145" s="60">
        <f t="shared" si="4"/>
        <v>905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>
      <c r="A147" s="196"/>
      <c r="B147" s="70" t="s">
        <v>280</v>
      </c>
      <c r="C147" s="193">
        <v>611127702</v>
      </c>
      <c r="D147" s="190">
        <v>7837.1148</v>
      </c>
      <c r="E147" s="190">
        <v>7887.6284</v>
      </c>
      <c r="F147" s="60">
        <v>60</v>
      </c>
      <c r="G147" s="142">
        <f>E147-D147</f>
        <v>50.513599999999315</v>
      </c>
      <c r="H147" s="44"/>
      <c r="I147" s="60">
        <f>ROUND(F147*G147+H147,0)</f>
        <v>3031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281</v>
      </c>
      <c r="C148" s="193">
        <v>611127555</v>
      </c>
      <c r="D148" s="190">
        <v>3879.9756</v>
      </c>
      <c r="E148" s="190">
        <v>3986.8744</v>
      </c>
      <c r="F148" s="60">
        <v>60</v>
      </c>
      <c r="G148" s="142">
        <f>E148-D148</f>
        <v>106.89879999999994</v>
      </c>
      <c r="H148" s="44"/>
      <c r="I148" s="60">
        <f>ROUND(F148*G148+H148,0)</f>
        <v>6414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>
      <c r="A150" s="196"/>
      <c r="B150" s="74"/>
      <c r="C150" s="193">
        <v>1110171163</v>
      </c>
      <c r="D150" s="121">
        <v>865.51</v>
      </c>
      <c r="E150" s="121">
        <v>869.488</v>
      </c>
      <c r="F150" s="60">
        <v>60</v>
      </c>
      <c r="G150" s="142">
        <f>E150-D150</f>
        <v>3.9780000000000655</v>
      </c>
      <c r="H150" s="44"/>
      <c r="I150" s="60">
        <f>ROUND(F150*G150+H150,0)</f>
        <v>239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3">
        <v>1110171170</v>
      </c>
      <c r="D153" s="190">
        <v>297.0204</v>
      </c>
      <c r="E153" s="190">
        <v>302.8276</v>
      </c>
      <c r="F153" s="60">
        <v>40</v>
      </c>
      <c r="G153" s="142">
        <f>E153-D153</f>
        <v>5.807200000000023</v>
      </c>
      <c r="H153" s="60"/>
      <c r="I153" s="60">
        <f>ROUND(F153*G153+H153,0)</f>
        <v>232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234</v>
      </c>
      <c r="C156" s="193">
        <v>611126404</v>
      </c>
      <c r="D156" s="190">
        <v>1101.4462</v>
      </c>
      <c r="E156" s="190">
        <v>1125.481</v>
      </c>
      <c r="F156" s="60">
        <v>1800</v>
      </c>
      <c r="G156" s="142">
        <f>E156-D156</f>
        <v>24.034799999999905</v>
      </c>
      <c r="H156" s="60"/>
      <c r="I156" s="60">
        <f>ROUND(F156*G156+H156,0)</f>
        <v>43263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235</v>
      </c>
      <c r="B158" s="48" t="s">
        <v>247</v>
      </c>
      <c r="C158" s="193">
        <v>611127724</v>
      </c>
      <c r="D158" s="190">
        <v>1145.5292</v>
      </c>
      <c r="E158" s="190">
        <v>1160.9604</v>
      </c>
      <c r="F158" s="60">
        <v>30</v>
      </c>
      <c r="G158" s="142">
        <f>E158-D158</f>
        <v>15.43119999999999</v>
      </c>
      <c r="H158" s="60"/>
      <c r="I158" s="60">
        <f>ROUND(F158*G158+H158,0)</f>
        <v>463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4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</row>
    <row r="160" spans="1:54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182476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2819247.2360000014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2819247.2360000014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8" width="9.25390625" style="0" customWidth="1"/>
    <col min="9" max="9" width="12.25390625" style="0" customWidth="1"/>
    <col min="10" max="10" width="6.125" style="0" customWidth="1"/>
    <col min="11" max="11" width="36.375" style="0" customWidth="1"/>
    <col min="12" max="12" width="16.125" style="0" customWidth="1"/>
    <col min="13" max="14" width="11.125" style="0" customWidth="1"/>
    <col min="15" max="15" width="9.25390625" style="0" customWidth="1"/>
    <col min="16" max="16" width="9.625" style="0" customWidth="1"/>
    <col min="17" max="17" width="8.875" style="0" customWidth="1"/>
    <col min="18" max="18" width="14.125" style="0" customWidth="1"/>
    <col min="19" max="19" width="7.00390625" style="0" customWidth="1"/>
    <col min="21" max="21" width="13.00390625" style="0" customWidth="1"/>
    <col min="22" max="22" width="24.75390625" style="0" customWidth="1"/>
    <col min="23" max="23" width="13.125" style="0" customWidth="1"/>
    <col min="24" max="24" width="13.25390625" style="0" customWidth="1"/>
    <col min="25" max="25" width="12.375" style="0" customWidth="1"/>
    <col min="26" max="26" width="12.125" style="0" customWidth="1"/>
    <col min="27" max="27" width="12.75390625" style="0" customWidth="1"/>
    <col min="28" max="28" width="6.75390625" style="0" customWidth="1"/>
    <col min="29" max="29" width="10.75390625" style="0" customWidth="1"/>
    <col min="31" max="31" width="25.625" style="0" customWidth="1"/>
    <col min="32" max="32" width="13.75390625" style="0" customWidth="1"/>
    <col min="33" max="33" width="13.375" style="0" customWidth="1"/>
    <col min="34" max="34" width="13.00390625" style="0" customWidth="1"/>
    <col min="35" max="35" width="13.25390625" style="0" customWidth="1"/>
    <col min="36" max="36" width="12.75390625" style="0" customWidth="1"/>
    <col min="37" max="37" width="6.75390625" style="0" customWidth="1"/>
    <col min="40" max="40" width="24.375" style="0" customWidth="1"/>
    <col min="41" max="45" width="13.00390625" style="0" customWidth="1"/>
    <col min="51" max="51" width="24.75390625" style="0" customWidth="1"/>
    <col min="52" max="52" width="13.875" style="0" customWidth="1"/>
    <col min="53" max="53" width="14.00390625" style="0" customWidth="1"/>
    <col min="54" max="54" width="15.375" style="0" customWidth="1"/>
  </cols>
  <sheetData>
    <row r="1" spans="1:54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54" ht="12.75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</row>
    <row r="4" spans="1:54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45</v>
      </c>
      <c r="AZ4" s="144" t="s">
        <v>306</v>
      </c>
      <c r="BA4" s="47"/>
      <c r="BB4" s="47"/>
    </row>
    <row r="5" spans="1:54" ht="12.75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</row>
    <row r="6" spans="1:54" ht="12.75">
      <c r="A6" s="47"/>
      <c r="B6" s="47"/>
      <c r="C6" s="47"/>
      <c r="D6" s="167" t="s">
        <v>326</v>
      </c>
      <c r="E6" s="167"/>
      <c r="F6" s="47"/>
      <c r="G6" s="47"/>
      <c r="H6" s="47"/>
      <c r="I6" s="47"/>
      <c r="J6" s="47"/>
      <c r="K6" s="47"/>
      <c r="L6" s="47"/>
      <c r="M6" s="167" t="s">
        <v>326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</row>
    <row r="7" spans="1:54" ht="12.75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9150813.599999987</v>
      </c>
      <c r="BA8" s="168"/>
      <c r="BB8" s="169">
        <f>BB9+BB14</f>
        <v>20954435.669981364</v>
      </c>
    </row>
    <row r="9" spans="1:54" ht="12.75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5237809</v>
      </c>
      <c r="BA9" s="171">
        <f>(BB11+BB12)/AZ9</f>
        <v>4.00054879244</v>
      </c>
      <c r="BB9" s="169">
        <f>BB10+BB11+BB12+BB13</f>
        <v>20954110.469981365</v>
      </c>
    </row>
    <row r="10" spans="1:54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327</v>
      </c>
      <c r="Z10" s="47"/>
      <c r="AA10" s="47"/>
      <c r="AB10" s="47"/>
      <c r="AC10" s="47"/>
      <c r="AD10" s="47"/>
      <c r="AE10" s="47"/>
      <c r="AF10" s="47"/>
      <c r="AG10" s="47"/>
      <c r="AH10" s="167" t="s">
        <v>327</v>
      </c>
      <c r="AI10" s="47"/>
      <c r="AJ10" s="47"/>
      <c r="AK10" s="47"/>
      <c r="AL10" s="47"/>
      <c r="AM10" s="47"/>
      <c r="AN10" s="47"/>
      <c r="AO10" s="47"/>
      <c r="AP10" s="47"/>
      <c r="AQ10" s="167" t="s">
        <v>327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4647</v>
      </c>
      <c r="BA11" s="232">
        <v>4.00054879244</v>
      </c>
      <c r="BB11" s="174">
        <f>AZ11*BA11</f>
        <v>18590.55023846868</v>
      </c>
    </row>
    <row r="12" spans="1:54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5233162</v>
      </c>
      <c r="BA12" s="232">
        <v>4.00054879244</v>
      </c>
      <c r="BB12" s="174">
        <f>AZ12*BA12</f>
        <v>20935519.919742897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3676063</v>
      </c>
      <c r="X14" s="60">
        <f>SUM(X15:X26)</f>
        <v>3248584</v>
      </c>
      <c r="Y14" s="60">
        <f>SUM(Y15:Y27)</f>
        <v>0</v>
      </c>
      <c r="Z14" s="60">
        <f>SUM(Z15:Z26)</f>
        <v>427479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159976</v>
      </c>
      <c r="AG14" s="60">
        <f>SUM(AG16:AG22)</f>
        <v>154538</v>
      </c>
      <c r="AH14" s="60">
        <f>SUM(AH16:AH22)</f>
        <v>0</v>
      </c>
      <c r="AI14" s="60">
        <f>SUM(AI16:AI22)</f>
        <v>5438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77144</v>
      </c>
      <c r="AP14" s="75">
        <f>SUM(AP16:AP17)</f>
        <v>0</v>
      </c>
      <c r="AQ14" s="75">
        <f>SUM(AQ16:AQ17)</f>
        <v>0</v>
      </c>
      <c r="AR14" s="75">
        <f>ROUND(SUM(AR16:AR20),0)</f>
        <v>77144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104</v>
      </c>
      <c r="BA14" s="176"/>
      <c r="BB14" s="174">
        <f>SUM(BB15:BB21)</f>
        <v>325.19999999999993</v>
      </c>
    </row>
    <row r="15" spans="1:54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2151538</v>
      </c>
      <c r="X15" s="88">
        <f>ROUND(I20,0)</f>
        <v>2151538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</row>
    <row r="16" spans="1:54" ht="12.75">
      <c r="A16" s="73">
        <v>1</v>
      </c>
      <c r="B16" s="48" t="s">
        <v>147</v>
      </c>
      <c r="C16" s="90">
        <v>804152757</v>
      </c>
      <c r="D16" s="121">
        <v>6548.4557</v>
      </c>
      <c r="E16" s="121">
        <v>6639.7443</v>
      </c>
      <c r="F16" s="60">
        <v>36000</v>
      </c>
      <c r="G16" s="142">
        <f>E16-D16</f>
        <v>91.28859999999986</v>
      </c>
      <c r="H16" s="44"/>
      <c r="I16" s="60">
        <f>ROUND((F16*G16+H16),0)</f>
        <v>3286390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117495</v>
      </c>
      <c r="X16" s="81">
        <f>ROUND(I27,0)</f>
        <v>117495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154538</v>
      </c>
      <c r="AG16" s="67">
        <v>154538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344</v>
      </c>
      <c r="AP16" s="70">
        <v>0</v>
      </c>
      <c r="AQ16" s="70">
        <v>0</v>
      </c>
      <c r="AR16" s="67">
        <v>344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</row>
    <row r="17" spans="1:54" ht="12.75">
      <c r="A17" s="49"/>
      <c r="B17" s="46" t="s">
        <v>148</v>
      </c>
      <c r="C17" s="106">
        <v>109054169</v>
      </c>
      <c r="D17" s="121">
        <v>9878.8693</v>
      </c>
      <c r="E17" s="121">
        <v>9979.8799</v>
      </c>
      <c r="F17" s="60">
        <v>36000</v>
      </c>
      <c r="G17" s="142">
        <f>E17-D17</f>
        <v>101.01059999999961</v>
      </c>
      <c r="H17" s="44"/>
      <c r="I17" s="60">
        <f>F17*G17+H17</f>
        <v>3636381.599999986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147558</v>
      </c>
      <c r="X17" s="81">
        <f>ROUND(I29,0)</f>
        <v>147558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2471</v>
      </c>
      <c r="AG17" s="70">
        <v>0</v>
      </c>
      <c r="AH17" s="70">
        <v>0</v>
      </c>
      <c r="AI17" s="67">
        <v>2471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1811</v>
      </c>
      <c r="AP17" s="70">
        <v>0</v>
      </c>
      <c r="AQ17" s="70">
        <v>0</v>
      </c>
      <c r="AR17" s="67">
        <v>1811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60</v>
      </c>
      <c r="BA17" s="179">
        <v>3.59</v>
      </c>
      <c r="BB17" s="174">
        <f>AZ17*BA17</f>
        <v>215.39999999999998</v>
      </c>
    </row>
    <row r="18" spans="1:54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6994629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190129</v>
      </c>
      <c r="X18" s="81">
        <f>ROUND(I31,0)</f>
        <v>190129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2967</v>
      </c>
      <c r="AG18" s="71">
        <v>0</v>
      </c>
      <c r="AH18" s="71">
        <v>0</v>
      </c>
      <c r="AI18" s="68">
        <v>2967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49934</v>
      </c>
      <c r="AP18" s="70">
        <v>0</v>
      </c>
      <c r="AQ18" s="70">
        <v>0</v>
      </c>
      <c r="AR18" s="67">
        <v>49934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20</v>
      </c>
      <c r="BA18" s="179">
        <v>1.71</v>
      </c>
      <c r="BB18" s="174">
        <f>AZ18*BA18</f>
        <v>34.2</v>
      </c>
    </row>
    <row r="19" spans="1:54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8242</v>
      </c>
      <c r="N19" s="124">
        <v>8266</v>
      </c>
      <c r="O19" s="73">
        <v>1</v>
      </c>
      <c r="P19" s="148">
        <f>N19-M19</f>
        <v>24</v>
      </c>
      <c r="Q19" s="149"/>
      <c r="R19" s="75">
        <f>O19*P19+Q19</f>
        <v>24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220</v>
      </c>
      <c r="AP19" s="67">
        <v>0</v>
      </c>
      <c r="AQ19" s="70">
        <v>0</v>
      </c>
      <c r="AR19" s="67">
        <v>220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24</v>
      </c>
      <c r="BA19" s="179">
        <v>3.15</v>
      </c>
      <c r="BB19" s="174">
        <f>AZ19*BA19</f>
        <v>75.6</v>
      </c>
    </row>
    <row r="20" spans="1:54" ht="12.75">
      <c r="A20" s="44" t="s">
        <v>113</v>
      </c>
      <c r="B20" s="44" t="s">
        <v>114</v>
      </c>
      <c r="C20" s="106">
        <v>109053225</v>
      </c>
      <c r="D20" s="121">
        <v>21636.3848</v>
      </c>
      <c r="E20" s="121">
        <v>21738.839</v>
      </c>
      <c r="F20" s="60">
        <v>21000</v>
      </c>
      <c r="G20" s="142">
        <f>E20-D20</f>
        <v>102.45420000000013</v>
      </c>
      <c r="H20" s="44"/>
      <c r="I20" s="60">
        <f>ROUND((F20*G20+H20),0)</f>
        <v>2151538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256814</v>
      </c>
      <c r="X20" s="81">
        <f>ROUND(I35,0)</f>
        <v>256814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24835</v>
      </c>
      <c r="AP20" s="68"/>
      <c r="AQ20" s="71"/>
      <c r="AR20" s="68">
        <v>24835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</row>
    <row r="21" spans="1:54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684</v>
      </c>
      <c r="N21" s="223">
        <v>687</v>
      </c>
      <c r="O21" s="57">
        <v>20</v>
      </c>
      <c r="P21" s="222">
        <f>N21-M21</f>
        <v>3</v>
      </c>
      <c r="Q21" s="151"/>
      <c r="R21" s="60">
        <f>O21*P21+Q21</f>
        <v>60</v>
      </c>
      <c r="S21" s="61" t="s">
        <v>67</v>
      </c>
      <c r="T21" s="63" t="s">
        <v>35</v>
      </c>
      <c r="U21" s="64"/>
      <c r="V21" s="64"/>
      <c r="W21" s="67">
        <f t="shared" si="0"/>
        <v>167922</v>
      </c>
      <c r="X21" s="81">
        <f>ROUND(I37,0)</f>
        <v>167922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</row>
    <row r="22" spans="1:54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228">
        <v>71857</v>
      </c>
      <c r="J22" s="49"/>
      <c r="K22" s="49" t="s">
        <v>179</v>
      </c>
      <c r="L22" s="224">
        <v>122848480</v>
      </c>
      <c r="M22" s="223">
        <v>198</v>
      </c>
      <c r="N22" s="223">
        <v>199</v>
      </c>
      <c r="O22" s="57">
        <v>20</v>
      </c>
      <c r="P22" s="222">
        <f>N22-M22</f>
        <v>1</v>
      </c>
      <c r="Q22" s="151"/>
      <c r="R22" s="60">
        <f>O22*P22+Q22</f>
        <v>20</v>
      </c>
      <c r="S22" s="61" t="s">
        <v>68</v>
      </c>
      <c r="T22" s="63" t="s">
        <v>36</v>
      </c>
      <c r="U22" s="64"/>
      <c r="V22" s="64"/>
      <c r="W22" s="67">
        <f t="shared" si="0"/>
        <v>217128</v>
      </c>
      <c r="X22" s="81">
        <f>ROUND(I39,0)</f>
        <v>217128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104</v>
      </c>
      <c r="S23" s="61" t="s">
        <v>69</v>
      </c>
      <c r="T23" s="63" t="s">
        <v>37</v>
      </c>
      <c r="U23" s="64"/>
      <c r="V23" s="64"/>
      <c r="W23" s="67">
        <f t="shared" si="0"/>
        <v>290677</v>
      </c>
      <c r="X23" s="81">
        <v>0</v>
      </c>
      <c r="Y23" s="70">
        <v>0</v>
      </c>
      <c r="Z23" s="67">
        <f>I26</f>
        <v>290677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28126</v>
      </c>
      <c r="X24" s="81">
        <v>0</v>
      </c>
      <c r="Y24" s="70">
        <v>0</v>
      </c>
      <c r="Z24" s="67">
        <f>I41</f>
        <v>28126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101079</v>
      </c>
      <c r="X25" s="81">
        <v>0</v>
      </c>
      <c r="Y25" s="70">
        <v>0</v>
      </c>
      <c r="Z25" s="67">
        <f>I43</f>
        <v>101079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>
      <c r="A26" s="49"/>
      <c r="B26" s="49" t="s">
        <v>120</v>
      </c>
      <c r="C26" s="91">
        <v>109056121</v>
      </c>
      <c r="D26" s="211">
        <v>23854.8136</v>
      </c>
      <c r="E26" s="211">
        <v>23915.3714</v>
      </c>
      <c r="F26" s="68">
        <v>4800</v>
      </c>
      <c r="G26" s="212">
        <f aca="true" t="shared" si="1" ref="G26:G43">E26-D26</f>
        <v>60.55779999999868</v>
      </c>
      <c r="H26" s="68"/>
      <c r="I26" s="68">
        <f>ROUND(F26*G26+H26,0)</f>
        <v>290677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7597</v>
      </c>
      <c r="X26" s="82">
        <v>0</v>
      </c>
      <c r="Y26" s="71">
        <v>0</v>
      </c>
      <c r="Z26" s="68">
        <f>I45+I46</f>
        <v>7597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3403.122</v>
      </c>
      <c r="BA26" s="169">
        <v>17.2</v>
      </c>
      <c r="BB26" s="174">
        <f>AZ26*BA26</f>
        <v>58533.698399999994</v>
      </c>
    </row>
    <row r="27" spans="1:54" ht="12.75">
      <c r="A27" s="48" t="s">
        <v>121</v>
      </c>
      <c r="B27" s="48" t="s">
        <v>133</v>
      </c>
      <c r="C27" s="90">
        <v>623125232</v>
      </c>
      <c r="D27" s="213">
        <v>10660.4544</v>
      </c>
      <c r="E27" s="213">
        <v>10725.7296</v>
      </c>
      <c r="F27" s="75">
        <v>1800</v>
      </c>
      <c r="G27" s="214">
        <f t="shared" si="1"/>
        <v>65.27520000000004</v>
      </c>
      <c r="H27" s="73"/>
      <c r="I27" s="75">
        <f>ROUND(G27*F27,0)</f>
        <v>117495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510.061</v>
      </c>
      <c r="BA28" s="169">
        <v>17.2</v>
      </c>
      <c r="BB28" s="174">
        <f>AZ28*BA28</f>
        <v>8773.0492</v>
      </c>
    </row>
    <row r="29" spans="1:54" ht="12.75">
      <c r="A29" s="48" t="s">
        <v>123</v>
      </c>
      <c r="B29" s="48" t="s">
        <v>134</v>
      </c>
      <c r="C29" s="90">
        <v>623125667</v>
      </c>
      <c r="D29" s="213">
        <v>13556.9412</v>
      </c>
      <c r="E29" s="213">
        <v>13638.918</v>
      </c>
      <c r="F29" s="75">
        <v>1800</v>
      </c>
      <c r="G29" s="214">
        <f t="shared" si="1"/>
        <v>81.97680000000037</v>
      </c>
      <c r="H29" s="73"/>
      <c r="I29" s="75">
        <f>ROUND(G29*F29,0)</f>
        <v>147558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>
      <c r="A31" s="48" t="s">
        <v>124</v>
      </c>
      <c r="B31" s="48" t="s">
        <v>135</v>
      </c>
      <c r="C31" s="90">
        <v>623126370</v>
      </c>
      <c r="D31" s="213">
        <v>3847.0179</v>
      </c>
      <c r="E31" s="213">
        <v>3886.6281</v>
      </c>
      <c r="F31" s="75">
        <v>4800</v>
      </c>
      <c r="G31" s="214">
        <f t="shared" si="1"/>
        <v>39.61020000000008</v>
      </c>
      <c r="H31" s="73"/>
      <c r="I31" s="75">
        <f>ROUND(G31*F31,0)</f>
        <v>190129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>
      <c r="A33" s="48" t="s">
        <v>125</v>
      </c>
      <c r="B33" s="48" t="s">
        <v>136</v>
      </c>
      <c r="C33" s="90">
        <v>623125137</v>
      </c>
      <c r="D33" s="213">
        <v>2202.7282</v>
      </c>
      <c r="E33" s="213">
        <v>2202.7282</v>
      </c>
      <c r="F33" s="75">
        <v>4800</v>
      </c>
      <c r="G33" s="214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>
      <c r="A35" s="48" t="s">
        <v>126</v>
      </c>
      <c r="B35" s="48" t="s">
        <v>137</v>
      </c>
      <c r="C35" s="90">
        <v>623125142</v>
      </c>
      <c r="D35" s="213">
        <v>18326.0654</v>
      </c>
      <c r="E35" s="213">
        <v>18433.0711</v>
      </c>
      <c r="F35" s="75">
        <v>2400</v>
      </c>
      <c r="G35" s="214">
        <f t="shared" si="1"/>
        <v>107.00570000000153</v>
      </c>
      <c r="H35" s="73"/>
      <c r="I35" s="75">
        <f>ROUND(G35*F35,0)</f>
        <v>256814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>
      <c r="A37" s="48" t="s">
        <v>127</v>
      </c>
      <c r="B37" s="48" t="s">
        <v>138</v>
      </c>
      <c r="C37" s="90">
        <v>623125205</v>
      </c>
      <c r="D37" s="213">
        <v>7037.4655</v>
      </c>
      <c r="E37" s="213">
        <v>7130.7557</v>
      </c>
      <c r="F37" s="75">
        <v>1800</v>
      </c>
      <c r="G37" s="214">
        <f t="shared" si="1"/>
        <v>93.29019999999946</v>
      </c>
      <c r="H37" s="73"/>
      <c r="I37" s="75">
        <f>ROUND(G37*F37,0)</f>
        <v>167922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>
      <c r="A39" s="48" t="s">
        <v>128</v>
      </c>
      <c r="B39" s="48" t="s">
        <v>139</v>
      </c>
      <c r="C39" s="90">
        <v>623123704</v>
      </c>
      <c r="D39" s="213">
        <v>13631.2008</v>
      </c>
      <c r="E39" s="213">
        <v>13751.8275</v>
      </c>
      <c r="F39" s="75">
        <v>1800</v>
      </c>
      <c r="G39" s="214">
        <f t="shared" si="1"/>
        <v>120.62669999999889</v>
      </c>
      <c r="H39" s="73"/>
      <c r="I39" s="75">
        <f>ROUND(G39*F39,0)</f>
        <v>217128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>
      <c r="A41" s="48" t="s">
        <v>129</v>
      </c>
      <c r="B41" s="48" t="s">
        <v>140</v>
      </c>
      <c r="C41" s="90">
        <v>623125794</v>
      </c>
      <c r="D41" s="213">
        <v>498.6271</v>
      </c>
      <c r="E41" s="213">
        <v>514.2524</v>
      </c>
      <c r="F41" s="75">
        <v>1800</v>
      </c>
      <c r="G41" s="214">
        <f t="shared" si="1"/>
        <v>15.625299999999982</v>
      </c>
      <c r="H41" s="73"/>
      <c r="I41" s="75">
        <f>ROUND(G41*F41,0)</f>
        <v>28126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>
      <c r="A43" s="48" t="s">
        <v>130</v>
      </c>
      <c r="B43" s="48" t="s">
        <v>141</v>
      </c>
      <c r="C43" s="90">
        <v>623125736</v>
      </c>
      <c r="D43" s="213">
        <v>6823.5412</v>
      </c>
      <c r="E43" s="213">
        <v>6907.7734</v>
      </c>
      <c r="F43" s="75">
        <v>1200</v>
      </c>
      <c r="G43" s="214">
        <f t="shared" si="1"/>
        <v>84.23220000000038</v>
      </c>
      <c r="H43" s="73"/>
      <c r="I43" s="75">
        <f>ROUND(G43*F43,0)</f>
        <v>101079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>
      <c r="A45" s="48" t="s">
        <v>131</v>
      </c>
      <c r="B45" s="50" t="s">
        <v>132</v>
      </c>
      <c r="C45" s="90">
        <v>1110171156</v>
      </c>
      <c r="D45" s="213">
        <v>23299.7924</v>
      </c>
      <c r="E45" s="213">
        <v>23489.7132</v>
      </c>
      <c r="F45" s="75">
        <v>40</v>
      </c>
      <c r="G45" s="214">
        <f>E45-D45</f>
        <v>189.92079999999987</v>
      </c>
      <c r="H45" s="73"/>
      <c r="I45" s="75">
        <f>ROUND(G45*F45,0)</f>
        <v>7597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3676063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>
      <c r="A51" s="63"/>
      <c r="B51" s="74"/>
      <c r="C51" s="193">
        <v>611127627</v>
      </c>
      <c r="D51" s="190">
        <v>7412.8264</v>
      </c>
      <c r="E51" s="190">
        <v>7474.5944</v>
      </c>
      <c r="F51" s="60">
        <v>40</v>
      </c>
      <c r="G51" s="142">
        <f>E51-D51</f>
        <v>61.76800000000003</v>
      </c>
      <c r="H51" s="60"/>
      <c r="I51" s="60">
        <f>ROUND(F51*G51+H51,0)</f>
        <v>2471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149</v>
      </c>
      <c r="B53" s="65"/>
      <c r="C53" s="106">
        <v>810120245</v>
      </c>
      <c r="D53" s="190">
        <v>4126.7319</v>
      </c>
      <c r="E53" s="190">
        <v>4134.511</v>
      </c>
      <c r="F53" s="60">
        <v>3600</v>
      </c>
      <c r="G53" s="142">
        <f>E53-D53</f>
        <v>7.779100000000653</v>
      </c>
      <c r="H53" s="60"/>
      <c r="I53" s="60">
        <f>ROUND(F53*G53+H53,0)</f>
        <v>28005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328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4990.1822</v>
      </c>
      <c r="E55" s="121">
        <v>5025.3245</v>
      </c>
      <c r="F55" s="60">
        <v>3600</v>
      </c>
      <c r="G55" s="143">
        <f>E55-D55</f>
        <v>35.14229999999952</v>
      </c>
      <c r="H55" s="44"/>
      <c r="I55" s="60">
        <f>ROUND(F55*G55+H55,0)</f>
        <v>126512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5"/>
      <c r="B58" s="74" t="s">
        <v>115</v>
      </c>
      <c r="C58" s="193">
        <v>611127492</v>
      </c>
      <c r="D58" s="190">
        <v>25987.76</v>
      </c>
      <c r="E58" s="190">
        <v>26136.2416</v>
      </c>
      <c r="F58" s="60">
        <v>20</v>
      </c>
      <c r="G58" s="142">
        <f>E58-D58</f>
        <v>148.4816000000028</v>
      </c>
      <c r="H58" s="60"/>
      <c r="I58" s="60">
        <f>ROUND(F58*G58+H58,0)</f>
        <v>2970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4.00054879244</v>
      </c>
    </row>
    <row r="59" spans="1:54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6"/>
      <c r="B60" s="70" t="s">
        <v>280</v>
      </c>
      <c r="C60" s="193">
        <v>611127702</v>
      </c>
      <c r="D60" s="190">
        <v>38561.9768</v>
      </c>
      <c r="E60" s="190">
        <v>38960.4964</v>
      </c>
      <c r="F60" s="60">
        <v>60</v>
      </c>
      <c r="G60" s="142">
        <f>E60-D60</f>
        <v>398.5196000000069</v>
      </c>
      <c r="H60" s="44"/>
      <c r="I60" s="60">
        <f>ROUND(F60*G60+H60,0)</f>
        <v>23911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281</v>
      </c>
      <c r="C61" s="193">
        <v>611127555</v>
      </c>
      <c r="D61" s="190">
        <v>21963.1808</v>
      </c>
      <c r="E61" s="190">
        <v>22394.1752</v>
      </c>
      <c r="F61" s="60">
        <v>60</v>
      </c>
      <c r="G61" s="142">
        <f>E61-D61</f>
        <v>430.9944000000032</v>
      </c>
      <c r="H61" s="44"/>
      <c r="I61" s="60">
        <f>ROUND(F61*G61+H61,0)</f>
        <v>25860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6"/>
      <c r="B63" s="74"/>
      <c r="C63" s="193">
        <v>1110171163</v>
      </c>
      <c r="D63" s="190">
        <v>1652.37</v>
      </c>
      <c r="E63" s="190">
        <v>1682.556</v>
      </c>
      <c r="F63" s="60">
        <v>60</v>
      </c>
      <c r="G63" s="142">
        <f>E63-D63</f>
        <v>30.18600000000015</v>
      </c>
      <c r="H63" s="44"/>
      <c r="I63" s="60">
        <f>ROUND(F63*G63+H63,0)</f>
        <v>1811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3">
        <v>1110171170</v>
      </c>
      <c r="D66" s="190">
        <v>293.6148</v>
      </c>
      <c r="E66" s="190">
        <v>302.2048</v>
      </c>
      <c r="F66" s="60">
        <v>40</v>
      </c>
      <c r="G66" s="142">
        <f>E66-D66</f>
        <v>8.589999999999975</v>
      </c>
      <c r="H66" s="60"/>
      <c r="I66" s="60">
        <f>ROUND(F66*G66+H66,0)</f>
        <v>344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283</v>
      </c>
      <c r="C69" s="193">
        <v>611126404</v>
      </c>
      <c r="D69" s="190">
        <v>751.7942</v>
      </c>
      <c r="E69" s="190">
        <v>765.7154</v>
      </c>
      <c r="F69" s="60">
        <v>1800</v>
      </c>
      <c r="G69" s="142">
        <f>E69-D69</f>
        <v>13.921199999999999</v>
      </c>
      <c r="H69" s="60"/>
      <c r="I69" s="60">
        <f>ROUND((F69*G69+H69),0)</f>
        <v>25058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235</v>
      </c>
      <c r="B71" s="74" t="s">
        <v>242</v>
      </c>
      <c r="C71" s="193">
        <v>611127724</v>
      </c>
      <c r="D71" s="190">
        <v>2395.1292</v>
      </c>
      <c r="E71" s="190">
        <v>2402.4448</v>
      </c>
      <c r="F71" s="60">
        <v>30</v>
      </c>
      <c r="G71" s="142">
        <f>E71-D71</f>
        <v>7.315600000000359</v>
      </c>
      <c r="H71" s="60"/>
      <c r="I71" s="60">
        <f>ROUND(F71*G71+H71,0)</f>
        <v>219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236942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5233162</v>
      </c>
      <c r="J75" s="64"/>
      <c r="K75" s="64">
        <f>I18+I20+I22-I47-I74</f>
        <v>5305019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161</v>
      </c>
      <c r="B77" s="48" t="s">
        <v>158</v>
      </c>
      <c r="C77" s="73">
        <v>18705639</v>
      </c>
      <c r="D77" s="124">
        <v>22030</v>
      </c>
      <c r="E77" s="124">
        <v>22143</v>
      </c>
      <c r="F77" s="75">
        <v>30</v>
      </c>
      <c r="G77" s="210">
        <f>E77-D77</f>
        <v>113</v>
      </c>
      <c r="H77" s="48">
        <v>724</v>
      </c>
      <c r="I77" s="75">
        <f>F77*G77+H77</f>
        <v>4114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533</v>
      </c>
      <c r="I79" s="75">
        <f>F79*G79+H79</f>
        <v>533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4647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5237809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45</v>
      </c>
      <c r="AZ91" s="89" t="s">
        <v>308</v>
      </c>
      <c r="BA91" s="47"/>
      <c r="BB91" s="47"/>
    </row>
    <row r="92" spans="1:54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326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56589</v>
      </c>
      <c r="BA93" s="92"/>
      <c r="BB93" s="187">
        <f>AZ93*BB58</f>
        <v>226387.05561538716</v>
      </c>
    </row>
    <row r="94" spans="1:54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4393822</v>
      </c>
      <c r="BA94" s="92"/>
      <c r="BB94" s="187">
        <f>AZ94*BB58</f>
        <v>17577699.296296306</v>
      </c>
    </row>
    <row r="95" spans="1:54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91544</v>
      </c>
      <c r="BA95" s="92"/>
      <c r="BB95" s="187">
        <f>AZ95*BB58</f>
        <v>366226.23865512735</v>
      </c>
    </row>
    <row r="96" spans="1:54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557414</v>
      </c>
      <c r="BA96" s="95"/>
      <c r="BB96" s="187">
        <f>AZ96*BB58</f>
        <v>2229961.90458915</v>
      </c>
    </row>
    <row r="97" spans="1:54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154887</v>
      </c>
      <c r="BA97" s="78"/>
      <c r="BB97" s="187">
        <f>AZ97*BB58</f>
        <v>619633.0008146543</v>
      </c>
    </row>
    <row r="98" spans="1:54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272324</v>
      </c>
      <c r="BA98" s="78"/>
      <c r="BB98" s="187">
        <f>AZ98*BB58</f>
        <v>1089445.4493524306</v>
      </c>
    </row>
    <row r="99" spans="1:54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127515</v>
      </c>
      <c r="BA99" s="78"/>
      <c r="BB99" s="187">
        <f>AZ99*BB58</f>
        <v>510129.9792679866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200</v>
      </c>
      <c r="BA100" s="78"/>
      <c r="BB100" s="187">
        <f>AZ100*BB58</f>
        <v>800.109758488</v>
      </c>
    </row>
    <row r="101" spans="1:54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1588</v>
      </c>
      <c r="BA101" s="78"/>
      <c r="BB101" s="187">
        <f>AZ101*BB58</f>
        <v>6352.87148239472</v>
      </c>
    </row>
    <row r="102" spans="1:54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900</v>
      </c>
      <c r="BA102" s="86"/>
      <c r="BB102" s="187">
        <f>AZ102*BB58</f>
        <v>3600.493913196</v>
      </c>
    </row>
    <row r="103" spans="1:54" ht="12.75">
      <c r="A103" s="73">
        <v>1</v>
      </c>
      <c r="B103" s="48" t="s">
        <v>147</v>
      </c>
      <c r="C103" s="90">
        <v>804152757</v>
      </c>
      <c r="D103" s="121">
        <v>3303.9901</v>
      </c>
      <c r="E103" s="121">
        <v>3350.6744</v>
      </c>
      <c r="F103" s="60">
        <v>36000</v>
      </c>
      <c r="G103" s="142">
        <f>E103-D103</f>
        <v>46.684299999999894</v>
      </c>
      <c r="H103" s="44"/>
      <c r="I103" s="60">
        <f>F103*G103+H103</f>
        <v>1680634.799999996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11318</v>
      </c>
      <c r="BA103" s="95"/>
      <c r="BB103" s="187">
        <f>AZ103*BB58</f>
        <v>45278.21123283592</v>
      </c>
    </row>
    <row r="104" spans="1:54" ht="12.75">
      <c r="A104" s="49"/>
      <c r="B104" s="46" t="s">
        <v>148</v>
      </c>
      <c r="C104" s="106">
        <v>109054169</v>
      </c>
      <c r="D104" s="121">
        <v>3977.8285</v>
      </c>
      <c r="E104" s="121">
        <v>4030.2371</v>
      </c>
      <c r="F104" s="60">
        <v>36000</v>
      </c>
      <c r="G104" s="142">
        <f>E104-D104</f>
        <v>52.40859999999975</v>
      </c>
      <c r="H104" s="44"/>
      <c r="I104" s="60">
        <f>F104*G104+H104</f>
        <v>1886709.599999991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1760</v>
      </c>
      <c r="BA104" s="78"/>
      <c r="BB104" s="187">
        <f>AZ104*BB58</f>
        <v>7040.965874694401</v>
      </c>
    </row>
    <row r="105" spans="1:54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3567344.3999999873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5520</v>
      </c>
      <c r="BA105" s="78"/>
      <c r="BB105" s="187">
        <f>AZ105*BB58</f>
        <v>22083.029334268802</v>
      </c>
    </row>
    <row r="106" spans="1:54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>
      <c r="A107" s="44" t="s">
        <v>113</v>
      </c>
      <c r="B107" s="44" t="s">
        <v>114</v>
      </c>
      <c r="C107" s="106">
        <v>109053225</v>
      </c>
      <c r="D107" s="121">
        <v>8552.5886</v>
      </c>
      <c r="E107" s="121">
        <v>8596.0924</v>
      </c>
      <c r="F107" s="60">
        <v>21000</v>
      </c>
      <c r="G107" s="142">
        <f>E107-D107</f>
        <v>43.50380000000041</v>
      </c>
      <c r="H107" s="44"/>
      <c r="I107" s="60">
        <f>F107*G107+H107</f>
        <v>913579.8000000087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120</v>
      </c>
      <c r="BA107" s="70"/>
      <c r="BB107" s="187">
        <f>AZ107*BB58</f>
        <v>480.0658550928</v>
      </c>
    </row>
    <row r="108" spans="1:54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3918</v>
      </c>
      <c r="BA108" s="86"/>
      <c r="BB108" s="187">
        <f>AZ108*BB58</f>
        <v>15674.150168779921</v>
      </c>
    </row>
    <row r="109" spans="1:54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36518</v>
      </c>
      <c r="BA109" s="95"/>
      <c r="BB109" s="187">
        <f>AZ109*BB58</f>
        <v>146092.04080232393</v>
      </c>
    </row>
    <row r="110" spans="1:54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5982</v>
      </c>
      <c r="BA110" s="78"/>
      <c r="BB110" s="187">
        <f>AZ110*BB58</f>
        <v>23931.28287637608</v>
      </c>
    </row>
    <row r="111" spans="1:54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30536</v>
      </c>
      <c r="BA111" s="86"/>
      <c r="BB111" s="187">
        <f>AZ111*BB58</f>
        <v>122160.75792594784</v>
      </c>
    </row>
    <row r="112" spans="1:54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9120</v>
      </c>
      <c r="BA112" s="92"/>
      <c r="BB112" s="187">
        <f>AZ112*BB58</f>
        <v>36485.0049870528</v>
      </c>
    </row>
    <row r="113" spans="1:54" ht="12.75">
      <c r="A113" s="49"/>
      <c r="B113" s="49" t="s">
        <v>120</v>
      </c>
      <c r="C113" s="91">
        <v>109056121</v>
      </c>
      <c r="D113" s="211">
        <v>7067.0134</v>
      </c>
      <c r="E113" s="211">
        <v>7091.739</v>
      </c>
      <c r="F113" s="68">
        <v>4800</v>
      </c>
      <c r="G113" s="212">
        <f aca="true" t="shared" si="2" ref="G113:G132">E113-D113</f>
        <v>24.72559999999976</v>
      </c>
      <c r="H113" s="68"/>
      <c r="I113" s="68">
        <f>F113*G113+H113</f>
        <v>118682.87999999884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19608</v>
      </c>
      <c r="BA113" s="92"/>
      <c r="BB113" s="187">
        <f>AZ113*BB58</f>
        <v>78442.76072216353</v>
      </c>
    </row>
    <row r="114" spans="1:54" ht="12.75">
      <c r="A114" s="48" t="s">
        <v>121</v>
      </c>
      <c r="B114" s="48" t="s">
        <v>133</v>
      </c>
      <c r="C114" s="90">
        <v>623125232</v>
      </c>
      <c r="D114" s="213">
        <v>3494.5113</v>
      </c>
      <c r="E114" s="213">
        <v>3519.7877</v>
      </c>
      <c r="F114" s="75">
        <v>1800</v>
      </c>
      <c r="G114" s="214">
        <f t="shared" si="2"/>
        <v>25.27639999999974</v>
      </c>
      <c r="H114" s="73"/>
      <c r="I114" s="75">
        <f>G114*F114</f>
        <v>45497.51999999953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12482</v>
      </c>
      <c r="BA114" s="92"/>
      <c r="BB114" s="187">
        <f>AZ114*BB58</f>
        <v>49934.85002723608</v>
      </c>
    </row>
    <row r="115" spans="1:54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2464</v>
      </c>
      <c r="BA115" s="92"/>
      <c r="BB115" s="187">
        <f>AZ115*BB58</f>
        <v>9857.35222457216</v>
      </c>
    </row>
    <row r="116" spans="1:54" ht="12.75">
      <c r="A116" s="48" t="s">
        <v>123</v>
      </c>
      <c r="B116" s="48" t="s">
        <v>134</v>
      </c>
      <c r="C116" s="90">
        <v>623125667</v>
      </c>
      <c r="D116" s="213">
        <v>4701.6949</v>
      </c>
      <c r="E116" s="213">
        <v>4735.5306</v>
      </c>
      <c r="F116" s="75">
        <v>1800</v>
      </c>
      <c r="G116" s="214">
        <f t="shared" si="2"/>
        <v>33.83569999999963</v>
      </c>
      <c r="H116" s="73"/>
      <c r="I116" s="75">
        <f>G116*F116</f>
        <v>60904.25999999934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18000</v>
      </c>
      <c r="BA116" s="92"/>
      <c r="BB116" s="187">
        <f>AZ116*BB58</f>
        <v>72009.87826392</v>
      </c>
    </row>
    <row r="117" spans="1:54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5000</v>
      </c>
      <c r="BA117" s="92"/>
      <c r="BB117" s="187">
        <f>AZ117*BB58</f>
        <v>20002.743962200002</v>
      </c>
    </row>
    <row r="118" spans="1:54" ht="12.75">
      <c r="A118" s="48" t="s">
        <v>124</v>
      </c>
      <c r="B118" s="48" t="s">
        <v>135</v>
      </c>
      <c r="C118" s="90">
        <v>623126370</v>
      </c>
      <c r="D118" s="213">
        <v>1033.3072</v>
      </c>
      <c r="E118" s="213">
        <v>1046.3755</v>
      </c>
      <c r="F118" s="75">
        <v>4800</v>
      </c>
      <c r="G118" s="214">
        <f t="shared" si="2"/>
        <v>13.068300000000136</v>
      </c>
      <c r="H118" s="73"/>
      <c r="I118" s="75">
        <f>G118*F118</f>
        <v>62727.84000000065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200.027439622</v>
      </c>
    </row>
    <row r="119" spans="1:54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23880</v>
      </c>
      <c r="BA119" s="92"/>
      <c r="BB119" s="187">
        <f>AZ119*BB58</f>
        <v>95533.1051634672</v>
      </c>
    </row>
    <row r="120" spans="1:54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>
      <c r="A122" s="48" t="s">
        <v>126</v>
      </c>
      <c r="B122" s="48" t="s">
        <v>137</v>
      </c>
      <c r="C122" s="90">
        <v>623125142</v>
      </c>
      <c r="D122" s="213">
        <v>3164.991</v>
      </c>
      <c r="E122" s="213">
        <v>3193.2353</v>
      </c>
      <c r="F122" s="75">
        <v>2400</v>
      </c>
      <c r="G122" s="214">
        <f t="shared" si="2"/>
        <v>28.24429999999984</v>
      </c>
      <c r="H122" s="73"/>
      <c r="I122" s="75">
        <f>G122*F122</f>
        <v>67786.31999999961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>
      <c r="A124" s="48" t="s">
        <v>127</v>
      </c>
      <c r="B124" s="48" t="s">
        <v>138</v>
      </c>
      <c r="C124" s="90">
        <v>623125205</v>
      </c>
      <c r="D124" s="213">
        <v>2829.5398</v>
      </c>
      <c r="E124" s="213">
        <v>2869.1529</v>
      </c>
      <c r="F124" s="75">
        <v>1800</v>
      </c>
      <c r="G124" s="214">
        <f t="shared" si="2"/>
        <v>39.61310000000003</v>
      </c>
      <c r="H124" s="73"/>
      <c r="I124" s="75">
        <f>G124*F124</f>
        <v>71303.58000000006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>
      <c r="A126" s="48" t="s">
        <v>128</v>
      </c>
      <c r="B126" s="48" t="s">
        <v>139</v>
      </c>
      <c r="C126" s="90">
        <v>623123704</v>
      </c>
      <c r="D126" s="213">
        <v>3358.5608</v>
      </c>
      <c r="E126" s="213">
        <v>3397.7321</v>
      </c>
      <c r="F126" s="75">
        <v>1800</v>
      </c>
      <c r="G126" s="214">
        <f t="shared" si="2"/>
        <v>39.171299999999974</v>
      </c>
      <c r="H126" s="73"/>
      <c r="I126" s="75">
        <f>G126*F126</f>
        <v>70508.33999999995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129</v>
      </c>
      <c r="B128" s="48" t="s">
        <v>140</v>
      </c>
      <c r="C128" s="90">
        <v>623125794</v>
      </c>
      <c r="D128" s="213">
        <v>353.7122</v>
      </c>
      <c r="E128" s="213">
        <v>365.1766</v>
      </c>
      <c r="F128" s="75">
        <v>1800</v>
      </c>
      <c r="G128" s="214">
        <f>E128-D128</f>
        <v>11.464400000000012</v>
      </c>
      <c r="H128" s="73"/>
      <c r="I128" s="75">
        <f>G128*F128</f>
        <v>20635.92000000002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130</v>
      </c>
      <c r="B130" s="48" t="s">
        <v>141</v>
      </c>
      <c r="C130" s="90">
        <v>623125736</v>
      </c>
      <c r="D130" s="213">
        <v>3647.0376</v>
      </c>
      <c r="E130" s="213">
        <v>3688.6692</v>
      </c>
      <c r="F130" s="75">
        <v>1200</v>
      </c>
      <c r="G130" s="214">
        <f t="shared" si="2"/>
        <v>41.63159999999971</v>
      </c>
      <c r="H130" s="73"/>
      <c r="I130" s="75">
        <f>G130*F130</f>
        <v>49957.91999999965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5237809</v>
      </c>
      <c r="BA131" s="47"/>
      <c r="BB131" s="165">
        <f>SUM(BB93:BB96)+BB103+BB109+SUM(BB112:BB126)</f>
        <v>20954110.469981365</v>
      </c>
    </row>
    <row r="132" spans="1:54" ht="12.75">
      <c r="A132" s="48" t="s">
        <v>131</v>
      </c>
      <c r="B132" s="50" t="s">
        <v>132</v>
      </c>
      <c r="C132" s="90">
        <v>1110171156</v>
      </c>
      <c r="D132" s="213">
        <v>2382.63</v>
      </c>
      <c r="E132" s="213">
        <v>2424.4084</v>
      </c>
      <c r="F132" s="75">
        <v>40</v>
      </c>
      <c r="G132" s="214">
        <f t="shared" si="2"/>
        <v>41.77839999999969</v>
      </c>
      <c r="H132" s="73"/>
      <c r="I132" s="75">
        <f>G132*F132</f>
        <v>1671.1359999999877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1483255.5160000063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329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3">
        <v>611127627</v>
      </c>
      <c r="D138" s="190">
        <v>3097.5228</v>
      </c>
      <c r="E138" s="190">
        <v>3149.7296</v>
      </c>
      <c r="F138" s="60">
        <v>40</v>
      </c>
      <c r="G138" s="142">
        <f>E138-D138</f>
        <v>52.20679999999993</v>
      </c>
      <c r="H138" s="60"/>
      <c r="I138" s="60">
        <f>ROUND(F138*G138+H138,0)</f>
        <v>2088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>
      <c r="A140" s="48" t="s">
        <v>149</v>
      </c>
      <c r="B140" s="65"/>
      <c r="C140" s="106">
        <v>810120245</v>
      </c>
      <c r="D140" s="190">
        <v>1508.5465</v>
      </c>
      <c r="E140" s="190">
        <v>1512.3592</v>
      </c>
      <c r="F140" s="60">
        <v>3600</v>
      </c>
      <c r="G140" s="142">
        <f aca="true" t="shared" si="3" ref="G140:G145">E140-D140</f>
        <v>3.812700000000177</v>
      </c>
      <c r="H140" s="60"/>
      <c r="I140" s="60">
        <f aca="true" t="shared" si="4" ref="I140:I145">ROUND(F140*G140+H140,0)</f>
        <v>13726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4625.6327</v>
      </c>
      <c r="E142" s="121">
        <v>4646.325</v>
      </c>
      <c r="F142" s="60">
        <v>3600</v>
      </c>
      <c r="G142" s="143">
        <f t="shared" si="3"/>
        <v>20.692299999999705</v>
      </c>
      <c r="H142" s="44"/>
      <c r="I142" s="60">
        <f t="shared" si="4"/>
        <v>74492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>
      <c r="A145" s="195"/>
      <c r="B145" s="74" t="s">
        <v>115</v>
      </c>
      <c r="C145" s="193">
        <v>611127492</v>
      </c>
      <c r="D145" s="190">
        <v>7035.7928</v>
      </c>
      <c r="E145" s="190">
        <v>7087.1292</v>
      </c>
      <c r="F145" s="60">
        <v>20</v>
      </c>
      <c r="G145" s="142">
        <f t="shared" si="3"/>
        <v>51.33640000000014</v>
      </c>
      <c r="H145" s="60"/>
      <c r="I145" s="60">
        <f t="shared" si="4"/>
        <v>1027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>
      <c r="A147" s="196"/>
      <c r="B147" s="70" t="s">
        <v>280</v>
      </c>
      <c r="C147" s="193">
        <v>611127702</v>
      </c>
      <c r="D147" s="190">
        <v>7887.6284</v>
      </c>
      <c r="E147" s="190">
        <v>7931.0896</v>
      </c>
      <c r="F147" s="60">
        <v>60</v>
      </c>
      <c r="G147" s="142">
        <f>E147-D147</f>
        <v>43.461200000000645</v>
      </c>
      <c r="H147" s="44"/>
      <c r="I147" s="60">
        <f>ROUND(F147*G147+H147,0)</f>
        <v>2608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281</v>
      </c>
      <c r="C148" s="193">
        <v>611127555</v>
      </c>
      <c r="D148" s="190">
        <v>3986.8744</v>
      </c>
      <c r="E148" s="190">
        <v>4109.8392</v>
      </c>
      <c r="F148" s="60">
        <v>60</v>
      </c>
      <c r="G148" s="142">
        <f>E148-D148</f>
        <v>122.9648000000002</v>
      </c>
      <c r="H148" s="44"/>
      <c r="I148" s="60">
        <f>ROUND(F148*G148+H148,0)</f>
        <v>7378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>
      <c r="A150" s="196"/>
      <c r="B150" s="74"/>
      <c r="C150" s="193">
        <v>1110171163</v>
      </c>
      <c r="D150" s="121">
        <v>869.488</v>
      </c>
      <c r="E150" s="121">
        <v>881.47</v>
      </c>
      <c r="F150" s="60">
        <v>60</v>
      </c>
      <c r="G150" s="142">
        <f>E150-D150</f>
        <v>11.981999999999971</v>
      </c>
      <c r="H150" s="44"/>
      <c r="I150" s="60">
        <f>ROUND(F150*G150+H150,0)</f>
        <v>719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3">
        <v>1110171170</v>
      </c>
      <c r="D153" s="190">
        <v>302.8276</v>
      </c>
      <c r="E153" s="190">
        <v>308.0472</v>
      </c>
      <c r="F153" s="60">
        <v>40</v>
      </c>
      <c r="G153" s="142">
        <f>E153-D153</f>
        <v>5.219599999999957</v>
      </c>
      <c r="H153" s="60"/>
      <c r="I153" s="60">
        <f>ROUND(F153*G153+H153,0)</f>
        <v>209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234</v>
      </c>
      <c r="C156" s="193">
        <v>611126404</v>
      </c>
      <c r="D156" s="190">
        <v>1125.481</v>
      </c>
      <c r="E156" s="190">
        <v>1146.6258</v>
      </c>
      <c r="F156" s="60">
        <v>1800</v>
      </c>
      <c r="G156" s="142">
        <f>E156-D156</f>
        <v>21.144800000000032</v>
      </c>
      <c r="H156" s="60"/>
      <c r="I156" s="60">
        <f>ROUND(F156*G156+H156,0)</f>
        <v>38061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235</v>
      </c>
      <c r="B158" s="48" t="s">
        <v>247</v>
      </c>
      <c r="C158" s="193">
        <v>611127724</v>
      </c>
      <c r="D158" s="190">
        <v>1160.9604</v>
      </c>
      <c r="E158" s="190">
        <v>1169.7856</v>
      </c>
      <c r="F158" s="60">
        <v>30</v>
      </c>
      <c r="G158" s="142">
        <f>E158-D158</f>
        <v>8.825199999999995</v>
      </c>
      <c r="H158" s="60"/>
      <c r="I158" s="60">
        <f>ROUND(F158*G158+H158,0)</f>
        <v>265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4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</row>
    <row r="160" spans="1:54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140573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2857095.683999989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2857095.683999989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7" width="9.25390625" style="0" customWidth="1"/>
    <col min="8" max="8" width="8.25390625" style="0" customWidth="1"/>
    <col min="9" max="9" width="13.125" style="0" customWidth="1"/>
    <col min="10" max="10" width="7.25390625" style="0" customWidth="1"/>
    <col min="11" max="11" width="36.375" style="0" customWidth="1"/>
    <col min="12" max="12" width="16.625" style="0" customWidth="1"/>
    <col min="13" max="13" width="10.125" style="0" customWidth="1"/>
    <col min="14" max="14" width="12.125" style="0" customWidth="1"/>
    <col min="15" max="15" width="8.75390625" style="0" customWidth="1"/>
    <col min="16" max="16" width="9.625" style="0" customWidth="1"/>
    <col min="17" max="17" width="8.625" style="0" customWidth="1"/>
    <col min="18" max="18" width="11.75390625" style="0" customWidth="1"/>
    <col min="19" max="19" width="6.75390625" style="0" customWidth="1"/>
    <col min="21" max="21" width="11.875" style="0" customWidth="1"/>
    <col min="22" max="22" width="31.00390625" style="0" customWidth="1"/>
    <col min="23" max="23" width="12.00390625" style="0" customWidth="1"/>
    <col min="24" max="24" width="12.375" style="0" customWidth="1"/>
    <col min="25" max="25" width="11.00390625" style="0" customWidth="1"/>
    <col min="26" max="26" width="12.375" style="0" customWidth="1"/>
    <col min="27" max="27" width="11.375" style="0" customWidth="1"/>
    <col min="28" max="28" width="6.375" style="0" customWidth="1"/>
    <col min="29" max="29" width="11.375" style="0" customWidth="1"/>
    <col min="31" max="31" width="30.875" style="0" customWidth="1"/>
    <col min="32" max="32" width="13.00390625" style="0" customWidth="1"/>
    <col min="33" max="33" width="12.00390625" style="0" customWidth="1"/>
    <col min="34" max="34" width="10.75390625" style="0" customWidth="1"/>
    <col min="35" max="35" width="13.00390625" style="0" customWidth="1"/>
    <col min="36" max="36" width="11.25390625" style="0" customWidth="1"/>
    <col min="37" max="37" width="6.625" style="0" customWidth="1"/>
    <col min="40" max="40" width="29.25390625" style="0" customWidth="1"/>
    <col min="41" max="41" width="11.375" style="0" customWidth="1"/>
    <col min="42" max="42" width="12.00390625" style="0" customWidth="1"/>
    <col min="43" max="43" width="12.125" style="0" customWidth="1"/>
    <col min="44" max="44" width="12.25390625" style="0" customWidth="1"/>
    <col min="45" max="45" width="12.00390625" style="0" customWidth="1"/>
    <col min="51" max="51" width="21.125" style="0" customWidth="1"/>
    <col min="52" max="52" width="14.875" style="0" customWidth="1"/>
    <col min="53" max="53" width="15.375" style="0" customWidth="1"/>
    <col min="54" max="54" width="18.7539062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207</v>
      </c>
      <c r="AZ4" s="144" t="s">
        <v>306</v>
      </c>
      <c r="BA4" s="47"/>
      <c r="BB4" s="47"/>
    </row>
    <row r="5" spans="1:54" ht="12.75" customHeight="1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</row>
    <row r="6" spans="1:54" ht="12.75" customHeight="1">
      <c r="A6" s="47"/>
      <c r="B6" s="47"/>
      <c r="C6" s="47"/>
      <c r="D6" s="167" t="s">
        <v>330</v>
      </c>
      <c r="E6" s="167"/>
      <c r="F6" s="47"/>
      <c r="G6" s="47"/>
      <c r="H6" s="47"/>
      <c r="I6" s="47"/>
      <c r="J6" s="47"/>
      <c r="K6" s="47"/>
      <c r="L6" s="47"/>
      <c r="M6" s="167" t="s">
        <v>330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</row>
    <row r="7" spans="1:54" ht="12.75" customHeight="1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 customHeight="1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7492717.799999971</v>
      </c>
      <c r="BA8" s="168"/>
      <c r="BB8" s="169">
        <f>BB9+BB14</f>
        <v>13567038.830017034</v>
      </c>
    </row>
    <row r="9" spans="1:54" ht="12.75" customHeight="1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3642338</v>
      </c>
      <c r="BA9" s="171">
        <f>(BB11+BB12)/AZ9</f>
        <v>3.72466229933</v>
      </c>
      <c r="BB9" s="169">
        <f>BB10+BB11+BB12+BB13</f>
        <v>13566479.030017033</v>
      </c>
    </row>
    <row r="10" spans="1:54" ht="12.75" customHeight="1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331</v>
      </c>
      <c r="Z10" s="47"/>
      <c r="AA10" s="47"/>
      <c r="AB10" s="47"/>
      <c r="AC10" s="47"/>
      <c r="AD10" s="47"/>
      <c r="AE10" s="47"/>
      <c r="AF10" s="47"/>
      <c r="AG10" s="47"/>
      <c r="AH10" s="167" t="s">
        <v>331</v>
      </c>
      <c r="AI10" s="47"/>
      <c r="AJ10" s="47"/>
      <c r="AK10" s="47"/>
      <c r="AL10" s="47"/>
      <c r="AM10" s="47"/>
      <c r="AN10" s="47"/>
      <c r="AO10" s="47"/>
      <c r="AP10" s="47"/>
      <c r="AQ10" s="167" t="s">
        <v>331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 customHeight="1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4869</v>
      </c>
      <c r="BA11" s="232">
        <v>3.72466229933</v>
      </c>
      <c r="BB11" s="174">
        <f>AZ11*BA11</f>
        <v>18135.380735437768</v>
      </c>
    </row>
    <row r="12" spans="1:54" ht="12.75" customHeight="1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3637469</v>
      </c>
      <c r="BA12" s="232">
        <v>3.72466229933</v>
      </c>
      <c r="BB12" s="174">
        <f>AZ12*BA12</f>
        <v>13548343.649281595</v>
      </c>
    </row>
    <row r="13" spans="1:54" ht="12.7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 customHeight="1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3582835</v>
      </c>
      <c r="X14" s="60">
        <f>SUM(X15:X26)</f>
        <v>3181932</v>
      </c>
      <c r="Y14" s="60">
        <f>SUM(Y15:Y27)</f>
        <v>0</v>
      </c>
      <c r="Z14" s="60">
        <f>SUM(Z15:Z26)</f>
        <v>400903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195497</v>
      </c>
      <c r="AG14" s="60">
        <f>SUM(AG16:AG22)</f>
        <v>190755</v>
      </c>
      <c r="AH14" s="60">
        <f>SUM(AH16:AH22)</f>
        <v>0</v>
      </c>
      <c r="AI14" s="60">
        <f>SUM(AI16:AI22)</f>
        <v>4742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72170</v>
      </c>
      <c r="AP14" s="75">
        <f>SUM(AP16:AP17)</f>
        <v>0</v>
      </c>
      <c r="AQ14" s="75">
        <f>SUM(AQ16:AQ17)</f>
        <v>0</v>
      </c>
      <c r="AR14" s="75">
        <f>ROUND(SUM(AR16:AR20),0)</f>
        <v>72170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160</v>
      </c>
      <c r="BA14" s="176"/>
      <c r="BB14" s="174">
        <f>SUM(BB15:BB21)</f>
        <v>559.8</v>
      </c>
    </row>
    <row r="15" spans="1:54" ht="12.75" customHeight="1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2138543</v>
      </c>
      <c r="X15" s="88">
        <f>ROUND(I20,0)</f>
        <v>2138543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</row>
    <row r="16" spans="1:54" ht="12.75" customHeight="1">
      <c r="A16" s="73">
        <v>1</v>
      </c>
      <c r="B16" s="48" t="s">
        <v>147</v>
      </c>
      <c r="C16" s="90">
        <v>804152757</v>
      </c>
      <c r="D16" s="121">
        <v>6639.7443</v>
      </c>
      <c r="E16" s="121">
        <v>6709.6588</v>
      </c>
      <c r="F16" s="60">
        <v>36000</v>
      </c>
      <c r="G16" s="142">
        <f>E16-D16</f>
        <v>69.91449999999986</v>
      </c>
      <c r="H16" s="44"/>
      <c r="I16" s="60">
        <f>ROUND((F16*G16+H16),0)</f>
        <v>2516922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105576</v>
      </c>
      <c r="X16" s="81">
        <f>ROUND(I27,0)</f>
        <v>105576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190755</v>
      </c>
      <c r="AG16" s="67">
        <v>190755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263</v>
      </c>
      <c r="AP16" s="70">
        <v>0</v>
      </c>
      <c r="AQ16" s="70">
        <v>0</v>
      </c>
      <c r="AR16" s="67">
        <v>263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</row>
    <row r="17" spans="1:54" ht="12.75" customHeight="1">
      <c r="A17" s="49"/>
      <c r="B17" s="46" t="s">
        <v>148</v>
      </c>
      <c r="C17" s="106">
        <v>109054169</v>
      </c>
      <c r="D17" s="121">
        <v>9979.8799</v>
      </c>
      <c r="E17" s="121">
        <v>10056.6902</v>
      </c>
      <c r="F17" s="60">
        <v>36000</v>
      </c>
      <c r="G17" s="142">
        <f>E17-D17</f>
        <v>76.81029999999919</v>
      </c>
      <c r="H17" s="44"/>
      <c r="I17" s="60">
        <f>F17*G17+H17</f>
        <v>2765170.799999971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144720</v>
      </c>
      <c r="X17" s="81">
        <f>ROUND(I29,0)</f>
        <v>144720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2103</v>
      </c>
      <c r="AG17" s="70">
        <v>0</v>
      </c>
      <c r="AH17" s="70">
        <v>0</v>
      </c>
      <c r="AI17" s="67">
        <v>2103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1998</v>
      </c>
      <c r="AP17" s="70">
        <v>0</v>
      </c>
      <c r="AQ17" s="70">
        <v>0</v>
      </c>
      <c r="AR17" s="67">
        <v>1998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120</v>
      </c>
      <c r="BA17" s="179">
        <v>3.81</v>
      </c>
      <c r="BB17" s="174">
        <f>AZ17*BA17</f>
        <v>457.2</v>
      </c>
    </row>
    <row r="18" spans="1:54" ht="12.75" customHeight="1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5349306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197406</v>
      </c>
      <c r="X18" s="81">
        <f>ROUND(I31,0)</f>
        <v>197406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2639</v>
      </c>
      <c r="AG18" s="71">
        <v>0</v>
      </c>
      <c r="AH18" s="71">
        <v>0</v>
      </c>
      <c r="AI18" s="68">
        <v>2639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41843</v>
      </c>
      <c r="AP18" s="70">
        <v>0</v>
      </c>
      <c r="AQ18" s="70">
        <v>0</v>
      </c>
      <c r="AR18" s="67">
        <v>41843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20</v>
      </c>
      <c r="BA18" s="179">
        <v>1.82</v>
      </c>
      <c r="BB18" s="174">
        <f>AZ18*BA18</f>
        <v>36.4</v>
      </c>
    </row>
    <row r="19" spans="1:54" ht="12.75" customHeight="1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8266</v>
      </c>
      <c r="N19" s="124">
        <v>8286</v>
      </c>
      <c r="O19" s="73">
        <v>1</v>
      </c>
      <c r="P19" s="148">
        <f>N19-M19</f>
        <v>20</v>
      </c>
      <c r="Q19" s="149"/>
      <c r="R19" s="75">
        <f>O19*P19+Q19</f>
        <v>20</v>
      </c>
      <c r="S19" s="61" t="s">
        <v>60</v>
      </c>
      <c r="T19" s="63" t="s">
        <v>33</v>
      </c>
      <c r="U19" s="64"/>
      <c r="V19" s="64"/>
      <c r="W19" s="67">
        <f t="shared" si="0"/>
        <v>0</v>
      </c>
      <c r="X19" s="81">
        <f>ROUND(I33,0)</f>
        <v>0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157</v>
      </c>
      <c r="AP19" s="67">
        <v>0</v>
      </c>
      <c r="AQ19" s="70">
        <v>0</v>
      </c>
      <c r="AR19" s="67">
        <v>157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20</v>
      </c>
      <c r="BA19" s="179">
        <v>3.31</v>
      </c>
      <c r="BB19" s="174">
        <f>AZ19*BA19</f>
        <v>66.2</v>
      </c>
    </row>
    <row r="20" spans="1:54" ht="12.75" customHeight="1">
      <c r="A20" s="44" t="s">
        <v>113</v>
      </c>
      <c r="B20" s="44" t="s">
        <v>114</v>
      </c>
      <c r="C20" s="106">
        <v>109053225</v>
      </c>
      <c r="D20" s="121">
        <v>21738.839</v>
      </c>
      <c r="E20" s="121">
        <v>21840.6744</v>
      </c>
      <c r="F20" s="60">
        <v>21000</v>
      </c>
      <c r="G20" s="142">
        <f>E20-D20</f>
        <v>101.83539999999994</v>
      </c>
      <c r="H20" s="44"/>
      <c r="I20" s="60">
        <f>ROUND((F20*G20+H20),0)</f>
        <v>2138543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239758</v>
      </c>
      <c r="X20" s="81">
        <f>ROUND(I35,0)</f>
        <v>239758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27909</v>
      </c>
      <c r="AP20" s="68"/>
      <c r="AQ20" s="71"/>
      <c r="AR20" s="68">
        <v>27909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</row>
    <row r="21" spans="1:54" ht="12.75" customHeight="1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687</v>
      </c>
      <c r="N21" s="223">
        <v>693</v>
      </c>
      <c r="O21" s="57">
        <v>20</v>
      </c>
      <c r="P21" s="222">
        <f>N21-M21</f>
        <v>6</v>
      </c>
      <c r="Q21" s="151"/>
      <c r="R21" s="60">
        <f>O21*P21+Q21</f>
        <v>120</v>
      </c>
      <c r="S21" s="61" t="s">
        <v>67</v>
      </c>
      <c r="T21" s="63" t="s">
        <v>35</v>
      </c>
      <c r="U21" s="64"/>
      <c r="V21" s="64"/>
      <c r="W21" s="67">
        <f t="shared" si="0"/>
        <v>166510</v>
      </c>
      <c r="X21" s="81">
        <f>ROUND(I37,0)</f>
        <v>166510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</row>
    <row r="22" spans="1:54" ht="12.75" customHeight="1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228">
        <v>67213</v>
      </c>
      <c r="J22" s="49"/>
      <c r="K22" s="49" t="s">
        <v>179</v>
      </c>
      <c r="L22" s="224">
        <v>122848480</v>
      </c>
      <c r="M22" s="223">
        <v>199</v>
      </c>
      <c r="N22" s="223">
        <v>200</v>
      </c>
      <c r="O22" s="57">
        <v>20</v>
      </c>
      <c r="P22" s="222">
        <f>N22-M22</f>
        <v>1</v>
      </c>
      <c r="Q22" s="151"/>
      <c r="R22" s="60">
        <f>O22*P22+Q22</f>
        <v>20</v>
      </c>
      <c r="S22" s="61" t="s">
        <v>68</v>
      </c>
      <c r="T22" s="63" t="s">
        <v>36</v>
      </c>
      <c r="U22" s="64"/>
      <c r="V22" s="64"/>
      <c r="W22" s="67">
        <f t="shared" si="0"/>
        <v>189419</v>
      </c>
      <c r="X22" s="81">
        <f>ROUND(I39,0)</f>
        <v>189419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 customHeight="1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160</v>
      </c>
      <c r="S23" s="61" t="s">
        <v>69</v>
      </c>
      <c r="T23" s="63" t="s">
        <v>37</v>
      </c>
      <c r="U23" s="64"/>
      <c r="V23" s="64"/>
      <c r="W23" s="67">
        <f t="shared" si="0"/>
        <v>277573</v>
      </c>
      <c r="X23" s="81">
        <v>0</v>
      </c>
      <c r="Y23" s="70">
        <v>0</v>
      </c>
      <c r="Z23" s="67">
        <f>I26</f>
        <v>277573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2.75" customHeight="1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27863</v>
      </c>
      <c r="X24" s="81">
        <v>0</v>
      </c>
      <c r="Y24" s="70">
        <v>0</v>
      </c>
      <c r="Z24" s="67">
        <f>I41</f>
        <v>27863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 customHeight="1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90186</v>
      </c>
      <c r="X25" s="81">
        <v>0</v>
      </c>
      <c r="Y25" s="70">
        <v>0</v>
      </c>
      <c r="Z25" s="67">
        <f>I43</f>
        <v>90186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 customHeight="1">
      <c r="A26" s="49"/>
      <c r="B26" s="49" t="s">
        <v>120</v>
      </c>
      <c r="C26" s="91">
        <v>109056121</v>
      </c>
      <c r="D26" s="211">
        <v>23915.3714</v>
      </c>
      <c r="E26" s="211">
        <v>23973.1991</v>
      </c>
      <c r="F26" s="68">
        <v>4800</v>
      </c>
      <c r="G26" s="212">
        <f aca="true" t="shared" si="1" ref="G26:G43">E26-D26</f>
        <v>57.82770000000164</v>
      </c>
      <c r="H26" s="68"/>
      <c r="I26" s="68">
        <f>ROUND(F26*G26+H26,0)</f>
        <v>277573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5281</v>
      </c>
      <c r="X26" s="82">
        <v>0</v>
      </c>
      <c r="Y26" s="71">
        <v>0</v>
      </c>
      <c r="Z26" s="68">
        <f>I45+I46</f>
        <v>5281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3372.687</v>
      </c>
      <c r="BA26" s="169">
        <v>17.2</v>
      </c>
      <c r="BB26" s="174">
        <f>AZ26*BA26</f>
        <v>58010.2164</v>
      </c>
    </row>
    <row r="27" spans="1:54" ht="12.75" customHeight="1">
      <c r="A27" s="48" t="s">
        <v>121</v>
      </c>
      <c r="B27" s="48" t="s">
        <v>133</v>
      </c>
      <c r="C27" s="90">
        <v>623125232</v>
      </c>
      <c r="D27" s="213">
        <v>10725.7296</v>
      </c>
      <c r="E27" s="213">
        <v>10784.3832</v>
      </c>
      <c r="F27" s="75">
        <v>1800</v>
      </c>
      <c r="G27" s="214">
        <f t="shared" si="1"/>
        <v>58.65359999999964</v>
      </c>
      <c r="H27" s="73"/>
      <c r="I27" s="75">
        <f>ROUND(G27*F27,0)</f>
        <v>105576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 customHeight="1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477.815</v>
      </c>
      <c r="BA28" s="169">
        <v>17.2</v>
      </c>
      <c r="BB28" s="174">
        <f>AZ28*BA28</f>
        <v>8218.418</v>
      </c>
    </row>
    <row r="29" spans="1:54" ht="12.75" customHeight="1">
      <c r="A29" s="48" t="s">
        <v>123</v>
      </c>
      <c r="B29" s="48" t="s">
        <v>134</v>
      </c>
      <c r="C29" s="90">
        <v>623125667</v>
      </c>
      <c r="D29" s="213">
        <v>13638.918</v>
      </c>
      <c r="E29" s="213">
        <v>13719.3181</v>
      </c>
      <c r="F29" s="75">
        <v>1800</v>
      </c>
      <c r="G29" s="214">
        <f t="shared" si="1"/>
        <v>80.40010000000075</v>
      </c>
      <c r="H29" s="73"/>
      <c r="I29" s="75">
        <f>ROUND(G29*F29,0)</f>
        <v>144720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 customHeight="1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 customHeight="1">
      <c r="A31" s="48" t="s">
        <v>124</v>
      </c>
      <c r="B31" s="48" t="s">
        <v>135</v>
      </c>
      <c r="C31" s="90">
        <v>623126370</v>
      </c>
      <c r="D31" s="213">
        <v>3886.6281</v>
      </c>
      <c r="E31" s="213">
        <v>3927.7543</v>
      </c>
      <c r="F31" s="75">
        <v>4800</v>
      </c>
      <c r="G31" s="214">
        <f t="shared" si="1"/>
        <v>41.12620000000015</v>
      </c>
      <c r="H31" s="73"/>
      <c r="I31" s="75">
        <f>ROUND(G31*F31,0)</f>
        <v>197406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 customHeight="1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 customHeight="1">
      <c r="A33" s="48" t="s">
        <v>125</v>
      </c>
      <c r="B33" s="48" t="s">
        <v>136</v>
      </c>
      <c r="C33" s="90">
        <v>623125137</v>
      </c>
      <c r="D33" s="213">
        <v>2202.7282</v>
      </c>
      <c r="E33" s="213">
        <v>2202.7282</v>
      </c>
      <c r="F33" s="75">
        <v>4800</v>
      </c>
      <c r="G33" s="214">
        <f t="shared" si="1"/>
        <v>0</v>
      </c>
      <c r="H33" s="73"/>
      <c r="I33" s="75">
        <f>ROUND(G33*F33,0)</f>
        <v>0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 customHeight="1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 customHeight="1">
      <c r="A35" s="48" t="s">
        <v>126</v>
      </c>
      <c r="B35" s="48" t="s">
        <v>137</v>
      </c>
      <c r="C35" s="90">
        <v>623125142</v>
      </c>
      <c r="D35" s="213">
        <v>18433.0711</v>
      </c>
      <c r="E35" s="213">
        <v>18532.9702</v>
      </c>
      <c r="F35" s="75">
        <v>2400</v>
      </c>
      <c r="G35" s="214">
        <f t="shared" si="1"/>
        <v>99.89909999999873</v>
      </c>
      <c r="H35" s="73"/>
      <c r="I35" s="75">
        <f>ROUND(G35*F35,0)</f>
        <v>239758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 customHeight="1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 customHeight="1">
      <c r="A37" s="48" t="s">
        <v>127</v>
      </c>
      <c r="B37" s="48" t="s">
        <v>138</v>
      </c>
      <c r="C37" s="90">
        <v>623125205</v>
      </c>
      <c r="D37" s="213">
        <v>7130.7557</v>
      </c>
      <c r="E37" s="213">
        <v>7223.2612</v>
      </c>
      <c r="F37" s="75">
        <v>1800</v>
      </c>
      <c r="G37" s="214">
        <f t="shared" si="1"/>
        <v>92.50550000000021</v>
      </c>
      <c r="H37" s="73"/>
      <c r="I37" s="75">
        <f>ROUND(G37*F37,0)</f>
        <v>166510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 customHeight="1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 customHeight="1">
      <c r="A39" s="48" t="s">
        <v>128</v>
      </c>
      <c r="B39" s="48" t="s">
        <v>139</v>
      </c>
      <c r="C39" s="90">
        <v>623123704</v>
      </c>
      <c r="D39" s="213">
        <v>13751.8275</v>
      </c>
      <c r="E39" s="213">
        <v>13857.0604</v>
      </c>
      <c r="F39" s="75">
        <v>1800</v>
      </c>
      <c r="G39" s="214">
        <f t="shared" si="1"/>
        <v>105.23290000000088</v>
      </c>
      <c r="H39" s="73"/>
      <c r="I39" s="75">
        <f>ROUND(G39*F39,0)</f>
        <v>189419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 customHeight="1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 customHeight="1">
      <c r="A41" s="48" t="s">
        <v>129</v>
      </c>
      <c r="B41" s="48" t="s">
        <v>140</v>
      </c>
      <c r="C41" s="90">
        <v>623125794</v>
      </c>
      <c r="D41" s="213">
        <v>514.2524</v>
      </c>
      <c r="E41" s="213">
        <v>529.732</v>
      </c>
      <c r="F41" s="75">
        <v>1800</v>
      </c>
      <c r="G41" s="214">
        <f t="shared" si="1"/>
        <v>15.479600000000005</v>
      </c>
      <c r="H41" s="73"/>
      <c r="I41" s="75">
        <f>ROUND(G41*F41,0)</f>
        <v>27863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 customHeight="1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 customHeight="1">
      <c r="A43" s="48" t="s">
        <v>130</v>
      </c>
      <c r="B43" s="48" t="s">
        <v>141</v>
      </c>
      <c r="C43" s="90">
        <v>623125736</v>
      </c>
      <c r="D43" s="213">
        <v>6907.7734</v>
      </c>
      <c r="E43" s="213">
        <v>6982.9286</v>
      </c>
      <c r="F43" s="75">
        <v>1200</v>
      </c>
      <c r="G43" s="214">
        <f t="shared" si="1"/>
        <v>75.15520000000015</v>
      </c>
      <c r="H43" s="73"/>
      <c r="I43" s="75">
        <f>ROUND(G43*F43,0)</f>
        <v>90186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 customHeight="1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 customHeight="1">
      <c r="A45" s="48" t="s">
        <v>131</v>
      </c>
      <c r="B45" s="50" t="s">
        <v>132</v>
      </c>
      <c r="C45" s="90">
        <v>1110171156</v>
      </c>
      <c r="D45" s="213">
        <v>23489.7132</v>
      </c>
      <c r="E45" s="213">
        <v>23621.7444</v>
      </c>
      <c r="F45" s="75">
        <v>40</v>
      </c>
      <c r="G45" s="214">
        <f>E45-D45</f>
        <v>132.03120000000126</v>
      </c>
      <c r="H45" s="73"/>
      <c r="I45" s="75">
        <f>ROUND(G45*F45,0)</f>
        <v>5281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 customHeight="1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 customHeight="1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3582835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 customHeight="1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 customHeight="1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 customHeight="1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 customHeight="1">
      <c r="A51" s="63"/>
      <c r="B51" s="74"/>
      <c r="C51" s="193">
        <v>611127627</v>
      </c>
      <c r="D51" s="190">
        <v>7474.5944</v>
      </c>
      <c r="E51" s="190">
        <v>7527.1408</v>
      </c>
      <c r="F51" s="60">
        <v>40</v>
      </c>
      <c r="G51" s="142">
        <f>E51-D51</f>
        <v>52.546400000000176</v>
      </c>
      <c r="H51" s="60"/>
      <c r="I51" s="60">
        <f>ROUND(F51*G51+H51,0)</f>
        <v>2102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 customHeight="1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 customHeight="1">
      <c r="A53" s="48" t="s">
        <v>149</v>
      </c>
      <c r="B53" s="65"/>
      <c r="C53" s="106">
        <v>810120245</v>
      </c>
      <c r="D53" s="190">
        <v>4134.511</v>
      </c>
      <c r="E53" s="190">
        <v>4163.8297</v>
      </c>
      <c r="F53" s="60">
        <v>3600</v>
      </c>
      <c r="G53" s="142">
        <f>E53-D53</f>
        <v>29.318699999999808</v>
      </c>
      <c r="H53" s="60"/>
      <c r="I53" s="60">
        <f>ROUND(F53*G53+H53,0)</f>
        <v>105547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332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 customHeight="1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 customHeight="1">
      <c r="A55" s="74"/>
      <c r="B55" s="65"/>
      <c r="C55" s="103">
        <v>4050284</v>
      </c>
      <c r="D55" s="121">
        <v>5025.3245</v>
      </c>
      <c r="E55" s="121">
        <v>5048.9982</v>
      </c>
      <c r="F55" s="60">
        <v>3600</v>
      </c>
      <c r="G55" s="143">
        <f>E55-D55</f>
        <v>23.67370000000028</v>
      </c>
      <c r="H55" s="44"/>
      <c r="I55" s="60">
        <f>ROUND(F55*G55+H55,0)</f>
        <v>85225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 customHeight="1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 customHeight="1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 customHeight="1">
      <c r="A58" s="195"/>
      <c r="B58" s="74" t="s">
        <v>115</v>
      </c>
      <c r="C58" s="193">
        <v>611127492</v>
      </c>
      <c r="D58" s="190">
        <v>26136.2416</v>
      </c>
      <c r="E58" s="190">
        <v>26268.1012</v>
      </c>
      <c r="F58" s="60">
        <v>20</v>
      </c>
      <c r="G58" s="142">
        <f>E58-D58</f>
        <v>131.85959999999977</v>
      </c>
      <c r="H58" s="60"/>
      <c r="I58" s="60">
        <f>ROUND(F58*G58+H58,0)</f>
        <v>2637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3.72466229933</v>
      </c>
    </row>
    <row r="59" spans="1:54" ht="12.75" customHeight="1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 customHeight="1">
      <c r="A60" s="196"/>
      <c r="B60" s="70" t="s">
        <v>280</v>
      </c>
      <c r="C60" s="193">
        <v>611127702</v>
      </c>
      <c r="D60" s="190">
        <v>38960.4964</v>
      </c>
      <c r="E60" s="190">
        <v>39300.9388</v>
      </c>
      <c r="F60" s="60">
        <v>60</v>
      </c>
      <c r="G60" s="142">
        <f>E60-D60</f>
        <v>340.4423999999999</v>
      </c>
      <c r="H60" s="44"/>
      <c r="I60" s="60">
        <f>ROUND(F60*G60+H60,0)</f>
        <v>20427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2.75" customHeight="1">
      <c r="A61" s="63"/>
      <c r="B61" s="70" t="s">
        <v>281</v>
      </c>
      <c r="C61" s="193">
        <v>611127555</v>
      </c>
      <c r="D61" s="190">
        <v>22394.1752</v>
      </c>
      <c r="E61" s="190">
        <v>22749.3792</v>
      </c>
      <c r="F61" s="60">
        <v>60</v>
      </c>
      <c r="G61" s="142">
        <f>E61-D61</f>
        <v>355.2039999999979</v>
      </c>
      <c r="H61" s="44"/>
      <c r="I61" s="60">
        <f>ROUND(F61*G61+H61,0)</f>
        <v>21312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 customHeight="1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6"/>
      <c r="B63" s="74"/>
      <c r="C63" s="193">
        <v>1110171163</v>
      </c>
      <c r="D63" s="190">
        <v>1682.556</v>
      </c>
      <c r="E63" s="190">
        <v>1715.8464</v>
      </c>
      <c r="F63" s="60">
        <v>60</v>
      </c>
      <c r="G63" s="142">
        <f>E63-D63</f>
        <v>33.29039999999986</v>
      </c>
      <c r="H63" s="44"/>
      <c r="I63" s="60">
        <f>ROUND(F63*G63+H63,0)</f>
        <v>1997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 customHeight="1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 customHeight="1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 customHeight="1">
      <c r="A66" s="63"/>
      <c r="B66" s="74"/>
      <c r="C66" s="193">
        <v>1110171170</v>
      </c>
      <c r="D66" s="190">
        <v>302.2048</v>
      </c>
      <c r="E66" s="190">
        <v>308.7508</v>
      </c>
      <c r="F66" s="60">
        <v>40</v>
      </c>
      <c r="G66" s="142">
        <f>E66-D66</f>
        <v>6.546000000000049</v>
      </c>
      <c r="H66" s="60"/>
      <c r="I66" s="60">
        <f>ROUND(F66*G66+H66,0)</f>
        <v>262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 customHeight="1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 customHeight="1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2.75" customHeight="1">
      <c r="A69" s="63"/>
      <c r="B69" s="74" t="s">
        <v>283</v>
      </c>
      <c r="C69" s="193">
        <v>611126404</v>
      </c>
      <c r="D69" s="190">
        <v>765.7154</v>
      </c>
      <c r="E69" s="190">
        <v>781.2909</v>
      </c>
      <c r="F69" s="60">
        <v>1800</v>
      </c>
      <c r="G69" s="142">
        <f>E69-D69</f>
        <v>15.57549999999992</v>
      </c>
      <c r="H69" s="60"/>
      <c r="I69" s="60">
        <f>ROUND((F69*G69+H69),0)</f>
        <v>28036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 customHeight="1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 customHeight="1">
      <c r="A71" s="63" t="s">
        <v>235</v>
      </c>
      <c r="B71" s="74" t="s">
        <v>242</v>
      </c>
      <c r="C71" s="193">
        <v>611127724</v>
      </c>
      <c r="D71" s="190">
        <v>2402.4448</v>
      </c>
      <c r="E71" s="190">
        <v>2407.6628</v>
      </c>
      <c r="F71" s="60">
        <v>30</v>
      </c>
      <c r="G71" s="142">
        <f>E71-D71</f>
        <v>5.217999999999847</v>
      </c>
      <c r="H71" s="60"/>
      <c r="I71" s="60">
        <f>ROUND(F71*G71+H71,0)</f>
        <v>157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 customHeight="1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 customHeight="1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 customHeight="1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267545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 customHeight="1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3637469</v>
      </c>
      <c r="J75" s="64"/>
      <c r="K75" s="64">
        <f>I18+I20+I22-I47-I74</f>
        <v>3704682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 customHeight="1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 customHeight="1">
      <c r="A77" s="48" t="s">
        <v>161</v>
      </c>
      <c r="B77" s="48" t="s">
        <v>158</v>
      </c>
      <c r="C77" s="73">
        <v>18705639</v>
      </c>
      <c r="D77" s="124">
        <v>22143</v>
      </c>
      <c r="E77" s="124">
        <v>22262</v>
      </c>
      <c r="F77" s="75">
        <v>30</v>
      </c>
      <c r="G77" s="210">
        <f>E77-D77</f>
        <v>119</v>
      </c>
      <c r="H77" s="48">
        <v>748</v>
      </c>
      <c r="I77" s="75">
        <f>F77*G77+H77</f>
        <v>4318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 customHeight="1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 customHeight="1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551</v>
      </c>
      <c r="I79" s="75">
        <f>F79*G79+H79</f>
        <v>551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 customHeight="1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 customHeight="1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4869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 customHeight="1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3642338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 customHeight="1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 customHeight="1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 customHeight="1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 customHeight="1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 customHeight="1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 customHeight="1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 customHeight="1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 customHeight="1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207</v>
      </c>
      <c r="AZ91" s="89" t="s">
        <v>308</v>
      </c>
      <c r="BA91" s="47"/>
      <c r="BB91" s="47"/>
    </row>
    <row r="92" spans="1:54" ht="12.75" customHeight="1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 customHeight="1">
      <c r="A93" s="47"/>
      <c r="B93" s="47"/>
      <c r="C93" s="47"/>
      <c r="D93" s="167" t="s">
        <v>330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51770</v>
      </c>
      <c r="BA93" s="92"/>
      <c r="BB93" s="187">
        <f>AZ93*BB58</f>
        <v>192825.7672363141</v>
      </c>
    </row>
    <row r="94" spans="1:54" ht="12.75" customHeight="1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2898572</v>
      </c>
      <c r="BA94" s="92"/>
      <c r="BB94" s="187">
        <f>AZ94*BB58</f>
        <v>10796201.850293556</v>
      </c>
    </row>
    <row r="95" spans="1:54" ht="12.75" customHeight="1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83751</v>
      </c>
      <c r="BA95" s="92"/>
      <c r="BB95" s="187">
        <f>AZ95*BB58</f>
        <v>311944.19223118684</v>
      </c>
    </row>
    <row r="96" spans="1:54" ht="12.75" customHeight="1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481840</v>
      </c>
      <c r="BA96" s="95"/>
      <c r="BB96" s="187">
        <f>AZ96*BB58</f>
        <v>1794691.282309167</v>
      </c>
    </row>
    <row r="97" spans="1:54" ht="12.75" customHeight="1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112338</v>
      </c>
      <c r="BA97" s="78"/>
      <c r="BB97" s="187">
        <f>AZ97*BB58</f>
        <v>418421.11338213354</v>
      </c>
    </row>
    <row r="98" spans="1:54" ht="12.75" customHeight="1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238033</v>
      </c>
      <c r="BA98" s="78"/>
      <c r="BB98" s="187">
        <f>AZ98*BB58</f>
        <v>886592.5410964178</v>
      </c>
    </row>
    <row r="99" spans="1:54" ht="12.75" customHeight="1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128889</v>
      </c>
      <c r="BA99" s="78"/>
      <c r="BB99" s="187">
        <f>AZ99*BB58</f>
        <v>480067.99909834436</v>
      </c>
    </row>
    <row r="100" spans="1:54" ht="12.75" customHeight="1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200</v>
      </c>
      <c r="BA100" s="78"/>
      <c r="BB100" s="187">
        <f>AZ100*BB58</f>
        <v>744.9324598659999</v>
      </c>
    </row>
    <row r="101" spans="1:54" ht="12.75" customHeight="1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1480</v>
      </c>
      <c r="BA101" s="78"/>
      <c r="BB101" s="187">
        <f>AZ101*BB58</f>
        <v>5512.5002030084</v>
      </c>
    </row>
    <row r="102" spans="1:54" ht="12.75" customHeight="1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900</v>
      </c>
      <c r="BA102" s="86"/>
      <c r="BB102" s="187">
        <f>AZ102*BB58</f>
        <v>3352.196069397</v>
      </c>
    </row>
    <row r="103" spans="1:54" ht="12.75" customHeight="1">
      <c r="A103" s="73">
        <v>1</v>
      </c>
      <c r="B103" s="48" t="s">
        <v>147</v>
      </c>
      <c r="C103" s="90">
        <v>804152757</v>
      </c>
      <c r="D103" s="121">
        <v>3350.6744</v>
      </c>
      <c r="E103" s="121">
        <v>3388.6709</v>
      </c>
      <c r="F103" s="60">
        <v>36000</v>
      </c>
      <c r="G103" s="142">
        <f>E103-D103</f>
        <v>37.9965000000002</v>
      </c>
      <c r="H103" s="44"/>
      <c r="I103" s="60">
        <f>F103*G103+H103</f>
        <v>1367874.000000007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7726</v>
      </c>
      <c r="BA103" s="95"/>
      <c r="BB103" s="187">
        <f>AZ103*BB58</f>
        <v>28776.74092462358</v>
      </c>
    </row>
    <row r="104" spans="1:54" ht="12.75" customHeight="1">
      <c r="A104" s="49"/>
      <c r="B104" s="46" t="s">
        <v>148</v>
      </c>
      <c r="C104" s="106">
        <v>109054169</v>
      </c>
      <c r="D104" s="121">
        <v>4030.2371</v>
      </c>
      <c r="E104" s="121">
        <v>4072.8368</v>
      </c>
      <c r="F104" s="60">
        <v>36000</v>
      </c>
      <c r="G104" s="142">
        <f>E104-D104</f>
        <v>42.59970000000021</v>
      </c>
      <c r="H104" s="44"/>
      <c r="I104" s="60">
        <f>F104*G104+H104</f>
        <v>1533589.2000000076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1600</v>
      </c>
      <c r="BA104" s="78"/>
      <c r="BB104" s="187">
        <f>AZ104*BB58</f>
        <v>5959.459678927999</v>
      </c>
    </row>
    <row r="105" spans="1:54" ht="12.75" customHeight="1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2901463.2000000146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4160</v>
      </c>
      <c r="BA105" s="78"/>
      <c r="BB105" s="187">
        <f>AZ105*BB58</f>
        <v>15494.595165212799</v>
      </c>
    </row>
    <row r="106" spans="1:54" ht="12.75" customHeight="1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 customHeight="1">
      <c r="A107" s="44" t="s">
        <v>113</v>
      </c>
      <c r="B107" s="44" t="s">
        <v>114</v>
      </c>
      <c r="C107" s="106">
        <v>109053225</v>
      </c>
      <c r="D107" s="121">
        <v>8596.0924</v>
      </c>
      <c r="E107" s="121">
        <v>8642.7395</v>
      </c>
      <c r="F107" s="60">
        <v>21000</v>
      </c>
      <c r="G107" s="142">
        <f>E107-D107</f>
        <v>46.64710000000014</v>
      </c>
      <c r="H107" s="44"/>
      <c r="I107" s="60">
        <f>F107*G107+H107</f>
        <v>979589.1000000029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40</v>
      </c>
      <c r="BA107" s="70"/>
      <c r="BB107" s="187">
        <f>AZ107*BB58</f>
        <v>148.9864919732</v>
      </c>
    </row>
    <row r="108" spans="1:54" ht="12.75" customHeight="1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1926</v>
      </c>
      <c r="BA108" s="86"/>
      <c r="BB108" s="187">
        <f>AZ108*BB58</f>
        <v>7173.699588509579</v>
      </c>
    </row>
    <row r="109" spans="1:54" ht="12.75" customHeight="1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28524</v>
      </c>
      <c r="BA109" s="95"/>
      <c r="BB109" s="187">
        <f>AZ109*BB58</f>
        <v>106242.26742608892</v>
      </c>
    </row>
    <row r="110" spans="1:54" ht="12.75" customHeight="1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5663</v>
      </c>
      <c r="BA110" s="78"/>
      <c r="BB110" s="187">
        <f>AZ110*BB58</f>
        <v>21092.762601105787</v>
      </c>
    </row>
    <row r="111" spans="1:54" ht="12.75" customHeight="1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22861</v>
      </c>
      <c r="BA111" s="86"/>
      <c r="BB111" s="187">
        <f>AZ111*BB58</f>
        <v>85149.50482498313</v>
      </c>
    </row>
    <row r="112" spans="1:54" ht="12.75" customHeight="1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11550</v>
      </c>
      <c r="BA112" s="92"/>
      <c r="BB112" s="187">
        <f>AZ112*BB58</f>
        <v>43019.8495572615</v>
      </c>
    </row>
    <row r="113" spans="1:54" ht="12.75" customHeight="1">
      <c r="A113" s="49"/>
      <c r="B113" s="49" t="s">
        <v>120</v>
      </c>
      <c r="C113" s="91">
        <v>109056121</v>
      </c>
      <c r="D113" s="211">
        <v>7091.739</v>
      </c>
      <c r="E113" s="211">
        <v>7119.3401</v>
      </c>
      <c r="F113" s="68">
        <v>4800</v>
      </c>
      <c r="G113" s="212">
        <f aca="true" t="shared" si="2" ref="G113:G132">E113-D113</f>
        <v>27.60110000000077</v>
      </c>
      <c r="H113" s="68"/>
      <c r="I113" s="68">
        <f>F113*G113+H113</f>
        <v>132485.2800000037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22608</v>
      </c>
      <c r="BA113" s="92"/>
      <c r="BB113" s="187">
        <f>AZ113*BB58</f>
        <v>84207.16526325264</v>
      </c>
    </row>
    <row r="114" spans="1:54" ht="12.75" customHeight="1">
      <c r="A114" s="48" t="s">
        <v>121</v>
      </c>
      <c r="B114" s="48" t="s">
        <v>133</v>
      </c>
      <c r="C114" s="90">
        <v>623125232</v>
      </c>
      <c r="D114" s="213">
        <v>3519.7877</v>
      </c>
      <c r="E114" s="213">
        <v>3547.2268</v>
      </c>
      <c r="F114" s="75">
        <v>1800</v>
      </c>
      <c r="G114" s="214">
        <f t="shared" si="2"/>
        <v>27.439100000000053</v>
      </c>
      <c r="H114" s="73"/>
      <c r="I114" s="75">
        <f>G114*F114</f>
        <v>49390.38000000009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12279</v>
      </c>
      <c r="BA114" s="92"/>
      <c r="BB114" s="187">
        <f>AZ114*BB58</f>
        <v>45735.12837347307</v>
      </c>
    </row>
    <row r="115" spans="1:54" ht="12.75" customHeight="1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2308</v>
      </c>
      <c r="BA115" s="92"/>
      <c r="BB115" s="187">
        <f>AZ115*BB58</f>
        <v>8596.52058685364</v>
      </c>
    </row>
    <row r="116" spans="1:54" ht="12.75" customHeight="1">
      <c r="A116" s="48" t="s">
        <v>123</v>
      </c>
      <c r="B116" s="48" t="s">
        <v>134</v>
      </c>
      <c r="C116" s="90">
        <v>623125667</v>
      </c>
      <c r="D116" s="213">
        <v>4735.5306</v>
      </c>
      <c r="E116" s="213">
        <v>4772.2129</v>
      </c>
      <c r="F116" s="75">
        <v>1800</v>
      </c>
      <c r="G116" s="214">
        <f t="shared" si="2"/>
        <v>36.682300000000396</v>
      </c>
      <c r="H116" s="73"/>
      <c r="I116" s="75">
        <f>G116*F116</f>
        <v>66028.14000000071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15000</v>
      </c>
      <c r="BA116" s="92"/>
      <c r="BB116" s="187">
        <f>AZ116*BB58</f>
        <v>55869.93448995</v>
      </c>
    </row>
    <row r="117" spans="1:54" ht="12.75" customHeight="1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5000</v>
      </c>
      <c r="BA117" s="92"/>
      <c r="BB117" s="187">
        <f>AZ117*BB58</f>
        <v>18623.31149665</v>
      </c>
    </row>
    <row r="118" spans="1:54" ht="12.75" customHeight="1">
      <c r="A118" s="48" t="s">
        <v>124</v>
      </c>
      <c r="B118" s="48" t="s">
        <v>135</v>
      </c>
      <c r="C118" s="90">
        <v>623126370</v>
      </c>
      <c r="D118" s="213">
        <v>1046.3755</v>
      </c>
      <c r="E118" s="213">
        <v>1061.442</v>
      </c>
      <c r="F118" s="75">
        <v>4800</v>
      </c>
      <c r="G118" s="214">
        <f t="shared" si="2"/>
        <v>15.066499999999905</v>
      </c>
      <c r="H118" s="73"/>
      <c r="I118" s="75">
        <f>G118*F118</f>
        <v>72319.19999999955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186.23311496649998</v>
      </c>
    </row>
    <row r="119" spans="1:54" ht="12.75" customHeight="1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21360</v>
      </c>
      <c r="BA119" s="92"/>
      <c r="BB119" s="187">
        <f>AZ119*BB58</f>
        <v>79558.7867136888</v>
      </c>
    </row>
    <row r="120" spans="1:54" ht="12.75" customHeight="1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 customHeight="1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 customHeight="1">
      <c r="A122" s="48" t="s">
        <v>126</v>
      </c>
      <c r="B122" s="48" t="s">
        <v>137</v>
      </c>
      <c r="C122" s="90">
        <v>623125142</v>
      </c>
      <c r="D122" s="213">
        <v>3193.2353</v>
      </c>
      <c r="E122" s="213">
        <v>3225.4708</v>
      </c>
      <c r="F122" s="75">
        <v>2400</v>
      </c>
      <c r="G122" s="214">
        <f t="shared" si="2"/>
        <v>32.23550000000023</v>
      </c>
      <c r="H122" s="73"/>
      <c r="I122" s="75">
        <f>G122*F122</f>
        <v>77365.20000000055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 customHeight="1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 customHeight="1">
      <c r="A124" s="48" t="s">
        <v>127</v>
      </c>
      <c r="B124" s="48" t="s">
        <v>138</v>
      </c>
      <c r="C124" s="90">
        <v>623125205</v>
      </c>
      <c r="D124" s="213">
        <v>2869.1529</v>
      </c>
      <c r="E124" s="213">
        <v>2914.244</v>
      </c>
      <c r="F124" s="75">
        <v>1800</v>
      </c>
      <c r="G124" s="214">
        <f t="shared" si="2"/>
        <v>45.0911000000001</v>
      </c>
      <c r="H124" s="73"/>
      <c r="I124" s="75">
        <f>G124*F124</f>
        <v>81163.98000000017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 customHeight="1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 customHeight="1">
      <c r="A126" s="48" t="s">
        <v>128</v>
      </c>
      <c r="B126" s="48" t="s">
        <v>139</v>
      </c>
      <c r="C126" s="90">
        <v>623123704</v>
      </c>
      <c r="D126" s="213">
        <v>3397.7321</v>
      </c>
      <c r="E126" s="213">
        <v>3440.1079</v>
      </c>
      <c r="F126" s="75">
        <v>1800</v>
      </c>
      <c r="G126" s="214">
        <f t="shared" si="2"/>
        <v>42.3757999999998</v>
      </c>
      <c r="H126" s="73"/>
      <c r="I126" s="75">
        <f>G126*F126</f>
        <v>76276.43999999964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 customHeight="1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 customHeight="1">
      <c r="A128" s="48" t="s">
        <v>129</v>
      </c>
      <c r="B128" s="48" t="s">
        <v>140</v>
      </c>
      <c r="C128" s="90">
        <v>623125794</v>
      </c>
      <c r="D128" s="213">
        <v>365.1766</v>
      </c>
      <c r="E128" s="213">
        <v>376.9163</v>
      </c>
      <c r="F128" s="75">
        <v>1800</v>
      </c>
      <c r="G128" s="214">
        <f>E128-D128</f>
        <v>11.73969999999997</v>
      </c>
      <c r="H128" s="73"/>
      <c r="I128" s="75">
        <f>G128*F128</f>
        <v>21131.45999999995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 customHeight="1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 customHeight="1">
      <c r="A130" s="48" t="s">
        <v>130</v>
      </c>
      <c r="B130" s="48" t="s">
        <v>141</v>
      </c>
      <c r="C130" s="90">
        <v>623125736</v>
      </c>
      <c r="D130" s="213">
        <v>3688.6692</v>
      </c>
      <c r="E130" s="213">
        <v>3734.9351</v>
      </c>
      <c r="F130" s="75">
        <v>1200</v>
      </c>
      <c r="G130" s="214">
        <f t="shared" si="2"/>
        <v>46.26590000000033</v>
      </c>
      <c r="H130" s="73"/>
      <c r="I130" s="75">
        <f>G130*F130</f>
        <v>55519.080000000395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 customHeight="1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3642338</v>
      </c>
      <c r="BA131" s="47"/>
      <c r="BB131" s="165">
        <f>SUM(BB93:BB96)+BB103+BB109+SUM(BB112:BB126)</f>
        <v>13566479.030017033</v>
      </c>
    </row>
    <row r="132" spans="1:54" ht="12.75" customHeight="1">
      <c r="A132" s="48" t="s">
        <v>131</v>
      </c>
      <c r="B132" s="50" t="s">
        <v>132</v>
      </c>
      <c r="C132" s="90">
        <v>1110171156</v>
      </c>
      <c r="D132" s="213">
        <v>2424.4084</v>
      </c>
      <c r="E132" s="213">
        <v>2462.3872</v>
      </c>
      <c r="F132" s="75">
        <v>40</v>
      </c>
      <c r="G132" s="214">
        <f t="shared" si="2"/>
        <v>37.97880000000032</v>
      </c>
      <c r="H132" s="73"/>
      <c r="I132" s="75">
        <f>G132*F132</f>
        <v>1519.1520000000128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 customHeight="1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 customHeight="1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1612787.4120000077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333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 customHeight="1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 customHeight="1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 customHeight="1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 customHeight="1">
      <c r="A138" s="63"/>
      <c r="B138" s="74"/>
      <c r="C138" s="193">
        <v>611127627</v>
      </c>
      <c r="D138" s="190">
        <v>3149.7296</v>
      </c>
      <c r="E138" s="190">
        <v>3199.126</v>
      </c>
      <c r="F138" s="60">
        <v>40</v>
      </c>
      <c r="G138" s="142">
        <f>E138-D138</f>
        <v>49.396400000000085</v>
      </c>
      <c r="H138" s="60"/>
      <c r="I138" s="60">
        <f>ROUND(F138*G138+H138,0)</f>
        <v>1976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 customHeight="1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 customHeight="1">
      <c r="A140" s="48" t="s">
        <v>149</v>
      </c>
      <c r="B140" s="65"/>
      <c r="C140" s="106">
        <v>810120245</v>
      </c>
      <c r="D140" s="190">
        <v>1512.3592</v>
      </c>
      <c r="E140" s="190">
        <v>1529.268</v>
      </c>
      <c r="F140" s="60">
        <v>3600</v>
      </c>
      <c r="G140" s="142">
        <f aca="true" t="shared" si="3" ref="G140:G145">E140-D140</f>
        <v>16.90879999999993</v>
      </c>
      <c r="H140" s="60"/>
      <c r="I140" s="60">
        <f aca="true" t="shared" si="4" ref="I140:I145">ROUND(F140*G140+H140,0)</f>
        <v>60872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 customHeight="1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 customHeight="1">
      <c r="A142" s="74"/>
      <c r="B142" s="65"/>
      <c r="C142" s="103">
        <v>4050284</v>
      </c>
      <c r="D142" s="121">
        <v>4646.325</v>
      </c>
      <c r="E142" s="121">
        <v>4660.0562</v>
      </c>
      <c r="F142" s="60">
        <v>3600</v>
      </c>
      <c r="G142" s="143">
        <f t="shared" si="3"/>
        <v>13.731200000000172</v>
      </c>
      <c r="H142" s="44"/>
      <c r="I142" s="60">
        <f t="shared" si="4"/>
        <v>49432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 customHeight="1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 customHeight="1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 customHeight="1">
      <c r="A145" s="195"/>
      <c r="B145" s="74" t="s">
        <v>115</v>
      </c>
      <c r="C145" s="193">
        <v>611127492</v>
      </c>
      <c r="D145" s="190">
        <v>7087.1292</v>
      </c>
      <c r="E145" s="190">
        <v>7143.3148</v>
      </c>
      <c r="F145" s="60">
        <v>20</v>
      </c>
      <c r="G145" s="142">
        <f t="shared" si="3"/>
        <v>56.185599999999795</v>
      </c>
      <c r="H145" s="60"/>
      <c r="I145" s="60">
        <f t="shared" si="4"/>
        <v>1124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 customHeight="1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 customHeight="1">
      <c r="A147" s="196"/>
      <c r="B147" s="70" t="s">
        <v>280</v>
      </c>
      <c r="C147" s="193">
        <v>611127702</v>
      </c>
      <c r="D147" s="190">
        <v>7931.0896</v>
      </c>
      <c r="E147" s="190">
        <v>7997.6872</v>
      </c>
      <c r="F147" s="60">
        <v>60</v>
      </c>
      <c r="G147" s="142">
        <f>E147-D147</f>
        <v>66.59760000000006</v>
      </c>
      <c r="H147" s="44"/>
      <c r="I147" s="60">
        <f>ROUND(F147*G147+H147,0)</f>
        <v>3996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 customHeight="1">
      <c r="A148" s="63"/>
      <c r="B148" s="70" t="s">
        <v>281</v>
      </c>
      <c r="C148" s="193">
        <v>611127555</v>
      </c>
      <c r="D148" s="190">
        <v>4109.8392</v>
      </c>
      <c r="E148" s="190">
        <v>4230.6448</v>
      </c>
      <c r="F148" s="60">
        <v>60</v>
      </c>
      <c r="G148" s="142">
        <f>E148-D148</f>
        <v>120.80559999999969</v>
      </c>
      <c r="H148" s="44"/>
      <c r="I148" s="60">
        <f>ROUND(F148*G148+H148,0)</f>
        <v>7248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 customHeight="1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 customHeight="1">
      <c r="A150" s="196"/>
      <c r="B150" s="74"/>
      <c r="C150" s="193">
        <v>1110171163</v>
      </c>
      <c r="D150" s="121">
        <v>881.47</v>
      </c>
      <c r="E150" s="121">
        <v>890.6372</v>
      </c>
      <c r="F150" s="60">
        <v>60</v>
      </c>
      <c r="G150" s="142">
        <f>E150-D150</f>
        <v>9.16719999999998</v>
      </c>
      <c r="H150" s="44"/>
      <c r="I150" s="60">
        <f>ROUND(F150*G150+H150,0)</f>
        <v>550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 customHeight="1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 customHeight="1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 customHeight="1">
      <c r="A153" s="63"/>
      <c r="B153" s="74"/>
      <c r="C153" s="193">
        <v>1110171170</v>
      </c>
      <c r="D153" s="190">
        <v>308.0472</v>
      </c>
      <c r="E153" s="190">
        <v>314.3532</v>
      </c>
      <c r="F153" s="60">
        <v>40</v>
      </c>
      <c r="G153" s="142">
        <f>E153-D153</f>
        <v>6.30600000000004</v>
      </c>
      <c r="H153" s="60"/>
      <c r="I153" s="60">
        <f>ROUND(F153*G153+H153,0)</f>
        <v>252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 customHeight="1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 customHeight="1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 customHeight="1">
      <c r="A156" s="74"/>
      <c r="B156" s="65" t="s">
        <v>234</v>
      </c>
      <c r="C156" s="193">
        <v>611126404</v>
      </c>
      <c r="D156" s="190">
        <v>1146.6258</v>
      </c>
      <c r="E156" s="190">
        <v>1169.1361</v>
      </c>
      <c r="F156" s="60">
        <v>1800</v>
      </c>
      <c r="G156" s="142">
        <f>E156-D156</f>
        <v>22.510299999999916</v>
      </c>
      <c r="H156" s="60"/>
      <c r="I156" s="60">
        <f>ROUND(F156*G156+H156,0)</f>
        <v>40519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 customHeight="1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 customHeight="1">
      <c r="A158" s="63" t="s">
        <v>235</v>
      </c>
      <c r="B158" s="48" t="s">
        <v>247</v>
      </c>
      <c r="C158" s="193">
        <v>611127724</v>
      </c>
      <c r="D158" s="190">
        <v>1169.7856</v>
      </c>
      <c r="E158" s="190">
        <v>1175.7148</v>
      </c>
      <c r="F158" s="60">
        <v>30</v>
      </c>
      <c r="G158" s="142">
        <f>E158-D158</f>
        <v>5.929200000000037</v>
      </c>
      <c r="H158" s="60"/>
      <c r="I158" s="60">
        <f>ROUND(F158*G158+H158,0)</f>
        <v>178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4" ht="12.75" customHeight="1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</row>
    <row r="160" spans="1:54" ht="12.75" customHeight="1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</row>
    <row r="161" spans="1:54" ht="12.75" customHeight="1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166147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2102117.8880000096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2102117.8880000096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5" width="11.00390625" style="0" customWidth="1"/>
    <col min="6" max="6" width="9.375" style="0" customWidth="1"/>
    <col min="7" max="8" width="9.2539062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9.00390625" style="0" customWidth="1"/>
    <col min="16" max="16" width="10.375" style="0" customWidth="1"/>
    <col min="17" max="17" width="8.375" style="0" customWidth="1"/>
    <col min="18" max="18" width="12.00390625" style="0" customWidth="1"/>
    <col min="19" max="19" width="6.625" style="0" customWidth="1"/>
    <col min="22" max="22" width="26.375" style="0" customWidth="1"/>
    <col min="23" max="23" width="13.25390625" style="0" customWidth="1"/>
    <col min="24" max="24" width="14.75390625" style="0" customWidth="1"/>
    <col min="25" max="26" width="14.00390625" style="0" customWidth="1"/>
    <col min="27" max="27" width="13.125" style="0" customWidth="1"/>
    <col min="28" max="28" width="7.375" style="0" customWidth="1"/>
    <col min="31" max="31" width="26.125" style="0" customWidth="1"/>
    <col min="32" max="32" width="13.875" style="0" customWidth="1"/>
    <col min="33" max="33" width="13.25390625" style="0" customWidth="1"/>
    <col min="34" max="34" width="12.75390625" style="0" customWidth="1"/>
    <col min="35" max="35" width="15.125" style="0" customWidth="1"/>
    <col min="36" max="36" width="13.125" style="0" customWidth="1"/>
    <col min="37" max="37" width="6.875" style="0" customWidth="1"/>
    <col min="40" max="40" width="29.00390625" style="0" customWidth="1"/>
    <col min="41" max="41" width="12.75390625" style="0" customWidth="1"/>
    <col min="42" max="42" width="13.00390625" style="0" customWidth="1"/>
    <col min="43" max="43" width="12.625" style="0" customWidth="1"/>
    <col min="44" max="44" width="13.00390625" style="0" customWidth="1"/>
    <col min="45" max="45" width="14.25390625" style="0" customWidth="1"/>
    <col min="51" max="51" width="24.75390625" style="0" customWidth="1"/>
    <col min="52" max="52" width="16.125" style="0" customWidth="1"/>
    <col min="53" max="53" width="16.75390625" style="0" customWidth="1"/>
    <col min="54" max="54" width="16.37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13</v>
      </c>
      <c r="AZ4" s="144" t="s">
        <v>306</v>
      </c>
      <c r="BA4" s="47"/>
      <c r="BB4" s="47"/>
    </row>
    <row r="5" spans="1:54" ht="12.75" customHeight="1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</row>
    <row r="6" spans="1:54" ht="12.75" customHeight="1">
      <c r="A6" s="47"/>
      <c r="B6" s="47"/>
      <c r="C6" s="47"/>
      <c r="D6" s="167" t="s">
        <v>334</v>
      </c>
      <c r="E6" s="167"/>
      <c r="F6" s="47"/>
      <c r="G6" s="47"/>
      <c r="H6" s="47"/>
      <c r="I6" s="47"/>
      <c r="J6" s="47"/>
      <c r="K6" s="47"/>
      <c r="L6" s="47"/>
      <c r="M6" s="167" t="s">
        <v>334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</row>
    <row r="7" spans="1:54" ht="12.75" customHeight="1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 customHeight="1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7388662.80000004</v>
      </c>
      <c r="BA8" s="168"/>
      <c r="BB8" s="169">
        <f>BB9+BB14</f>
        <v>15349497.359990967</v>
      </c>
    </row>
    <row r="9" spans="1:54" ht="12.75" customHeight="1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3842841</v>
      </c>
      <c r="BA9" s="171">
        <f>(BB11+BB12)/AZ9</f>
        <v>3.99425202864</v>
      </c>
      <c r="BB9" s="169">
        <f>BB10+BB11+BB12+BB13</f>
        <v>15349275.459990967</v>
      </c>
    </row>
    <row r="10" spans="1:54" ht="12.75" customHeight="1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335</v>
      </c>
      <c r="Z10" s="47"/>
      <c r="AA10" s="47"/>
      <c r="AB10" s="47"/>
      <c r="AC10" s="47"/>
      <c r="AD10" s="47"/>
      <c r="AE10" s="47"/>
      <c r="AF10" s="47"/>
      <c r="AG10" s="47"/>
      <c r="AH10" s="167" t="s">
        <v>335</v>
      </c>
      <c r="AI10" s="47"/>
      <c r="AJ10" s="47"/>
      <c r="AK10" s="47"/>
      <c r="AL10" s="47"/>
      <c r="AM10" s="47"/>
      <c r="AN10" s="47"/>
      <c r="AO10" s="47"/>
      <c r="AP10" s="47"/>
      <c r="AQ10" s="167" t="s">
        <v>335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 customHeight="1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6822</v>
      </c>
      <c r="BA11" s="232">
        <v>3.99425202864</v>
      </c>
      <c r="BB11" s="174">
        <f>AZ11*BA11</f>
        <v>27248.78733938208</v>
      </c>
    </row>
    <row r="12" spans="1:54" ht="12.75" customHeight="1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3836019</v>
      </c>
      <c r="BA12" s="232">
        <v>3.99425202864</v>
      </c>
      <c r="BB12" s="174">
        <f>AZ12*BA12</f>
        <v>15322026.672651585</v>
      </c>
    </row>
    <row r="13" spans="1:54" ht="12.7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 customHeight="1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3302092</v>
      </c>
      <c r="X14" s="60">
        <f>SUM(X15:X26)</f>
        <v>2915719</v>
      </c>
      <c r="Y14" s="60">
        <f>SUM(Y15:Y27)</f>
        <v>0</v>
      </c>
      <c r="Z14" s="60">
        <f>SUM(Z15:Z26)</f>
        <v>386373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165506</v>
      </c>
      <c r="AG14" s="60">
        <f>SUM(AG16:AG22)</f>
        <v>161336</v>
      </c>
      <c r="AH14" s="60">
        <f>SUM(AH16:AH22)</f>
        <v>0</v>
      </c>
      <c r="AI14" s="60">
        <f>SUM(AI16:AI22)</f>
        <v>4170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77989</v>
      </c>
      <c r="AP14" s="75">
        <f>SUM(AP16:AP17)</f>
        <v>0</v>
      </c>
      <c r="AQ14" s="75">
        <f>SUM(AQ16:AQ17)</f>
        <v>0</v>
      </c>
      <c r="AR14" s="75">
        <f>ROUND(SUM(AR16:AR20),0)</f>
        <v>77989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70</v>
      </c>
      <c r="BA14" s="176"/>
      <c r="BB14" s="174">
        <f>SUM(BB15:BB21)</f>
        <v>221.9</v>
      </c>
    </row>
    <row r="15" spans="1:54" ht="12.75" customHeight="1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1858840</v>
      </c>
      <c r="X15" s="88">
        <f>ROUND(I20,0)</f>
        <v>1858840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</row>
    <row r="16" spans="1:54" ht="12.75" customHeight="1">
      <c r="A16" s="73">
        <v>1</v>
      </c>
      <c r="B16" s="48" t="s">
        <v>147</v>
      </c>
      <c r="C16" s="90">
        <v>804152757</v>
      </c>
      <c r="D16" s="121">
        <v>6709.6588</v>
      </c>
      <c r="E16" s="121">
        <v>6785.0764</v>
      </c>
      <c r="F16" s="60">
        <v>36000</v>
      </c>
      <c r="G16" s="142">
        <f>E16-D16</f>
        <v>75.41759999999977</v>
      </c>
      <c r="H16" s="44"/>
      <c r="I16" s="60">
        <f>ROUND((F16*G16+H16),0)</f>
        <v>2715034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103847</v>
      </c>
      <c r="X16" s="81">
        <f>ROUND(I27,0)</f>
        <v>103847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161336</v>
      </c>
      <c r="AG16" s="67">
        <v>161336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186</v>
      </c>
      <c r="AP16" s="70">
        <v>0</v>
      </c>
      <c r="AQ16" s="70">
        <v>0</v>
      </c>
      <c r="AR16" s="67">
        <v>186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</row>
    <row r="17" spans="1:54" ht="12.75" customHeight="1">
      <c r="A17" s="49"/>
      <c r="B17" s="46" t="s">
        <v>148</v>
      </c>
      <c r="C17" s="106">
        <v>109054169</v>
      </c>
      <c r="D17" s="121">
        <v>10056.6902</v>
      </c>
      <c r="E17" s="121">
        <v>10132.8135</v>
      </c>
      <c r="F17" s="60">
        <v>36000</v>
      </c>
      <c r="G17" s="142">
        <f>E17-D17</f>
        <v>76.12330000000111</v>
      </c>
      <c r="H17" s="44"/>
      <c r="I17" s="60">
        <f>F17*G17+H17</f>
        <v>2740438.80000004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139391</v>
      </c>
      <c r="X17" s="81">
        <f>ROUND(I29,0)</f>
        <v>139391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1870</v>
      </c>
      <c r="AG17" s="70">
        <v>0</v>
      </c>
      <c r="AH17" s="70">
        <v>0</v>
      </c>
      <c r="AI17" s="67">
        <v>1870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3047</v>
      </c>
      <c r="AP17" s="70">
        <v>0</v>
      </c>
      <c r="AQ17" s="70">
        <v>0</v>
      </c>
      <c r="AR17" s="67">
        <v>3047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40</v>
      </c>
      <c r="BA17" s="179">
        <v>3.81</v>
      </c>
      <c r="BB17" s="174">
        <f>AZ17*BA17</f>
        <v>152.4</v>
      </c>
    </row>
    <row r="18" spans="1:54" ht="12.75" customHeight="1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5523001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207669</v>
      </c>
      <c r="X18" s="81">
        <f>ROUND(I31,0)</f>
        <v>207669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2300</v>
      </c>
      <c r="AG18" s="71">
        <v>0</v>
      </c>
      <c r="AH18" s="71">
        <v>0</v>
      </c>
      <c r="AI18" s="68">
        <v>2300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45661</v>
      </c>
      <c r="AP18" s="70">
        <v>0</v>
      </c>
      <c r="AQ18" s="70">
        <v>0</v>
      </c>
      <c r="AR18" s="67">
        <v>45661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20</v>
      </c>
      <c r="BA18" s="179">
        <v>1.82</v>
      </c>
      <c r="BB18" s="174">
        <f>AZ18*BA18</f>
        <v>36.4</v>
      </c>
    </row>
    <row r="19" spans="1:54" ht="12.75" customHeight="1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8286</v>
      </c>
      <c r="N19" s="124">
        <v>8296</v>
      </c>
      <c r="O19" s="73">
        <v>1</v>
      </c>
      <c r="P19" s="148">
        <f>N19-M19</f>
        <v>10</v>
      </c>
      <c r="Q19" s="149"/>
      <c r="R19" s="75">
        <f>O19*P19+Q19</f>
        <v>10</v>
      </c>
      <c r="S19" s="61" t="s">
        <v>60</v>
      </c>
      <c r="T19" s="63" t="s">
        <v>33</v>
      </c>
      <c r="U19" s="64"/>
      <c r="V19" s="64"/>
      <c r="W19" s="67">
        <f t="shared" si="0"/>
        <v>7</v>
      </c>
      <c r="X19" s="81">
        <f>ROUND(I33,0)</f>
        <v>7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202</v>
      </c>
      <c r="AP19" s="67">
        <v>0</v>
      </c>
      <c r="AQ19" s="70">
        <v>0</v>
      </c>
      <c r="AR19" s="67">
        <v>202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10</v>
      </c>
      <c r="BA19" s="179">
        <v>3.31</v>
      </c>
      <c r="BB19" s="174">
        <f>AZ19*BA19</f>
        <v>33.1</v>
      </c>
    </row>
    <row r="20" spans="1:54" ht="12.75" customHeight="1">
      <c r="A20" s="44" t="s">
        <v>113</v>
      </c>
      <c r="B20" s="44" t="s">
        <v>114</v>
      </c>
      <c r="C20" s="106">
        <v>109053225</v>
      </c>
      <c r="D20" s="121">
        <v>21840.6744</v>
      </c>
      <c r="E20" s="121">
        <v>21929.1906</v>
      </c>
      <c r="F20" s="60">
        <v>21000</v>
      </c>
      <c r="G20" s="142">
        <f>E20-D20</f>
        <v>88.51620000000185</v>
      </c>
      <c r="H20" s="44"/>
      <c r="I20" s="60">
        <f>ROUND((F20*G20+H20),0)</f>
        <v>1858840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243335</v>
      </c>
      <c r="X20" s="81">
        <f>ROUND(I35,0)</f>
        <v>243335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28893</v>
      </c>
      <c r="AP20" s="68"/>
      <c r="AQ20" s="71"/>
      <c r="AR20" s="68">
        <v>28893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</row>
    <row r="21" spans="1:54" ht="12.75" customHeight="1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693</v>
      </c>
      <c r="N21" s="223">
        <v>695</v>
      </c>
      <c r="O21" s="57">
        <v>20</v>
      </c>
      <c r="P21" s="222">
        <f>N21-M21</f>
        <v>2</v>
      </c>
      <c r="Q21" s="151"/>
      <c r="R21" s="60">
        <f>O21*P21+Q21</f>
        <v>40</v>
      </c>
      <c r="S21" s="61" t="s">
        <v>67</v>
      </c>
      <c r="T21" s="63" t="s">
        <v>35</v>
      </c>
      <c r="U21" s="64"/>
      <c r="V21" s="64"/>
      <c r="W21" s="67">
        <f t="shared" si="0"/>
        <v>172482</v>
      </c>
      <c r="X21" s="81">
        <f>ROUND(I37,0)</f>
        <v>172482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</row>
    <row r="22" spans="1:54" ht="12.75" customHeight="1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170">
        <v>67528</v>
      </c>
      <c r="J22" s="49"/>
      <c r="K22" s="49" t="s">
        <v>179</v>
      </c>
      <c r="L22" s="224">
        <v>122848480</v>
      </c>
      <c r="M22" s="223">
        <v>200</v>
      </c>
      <c r="N22" s="223">
        <v>201</v>
      </c>
      <c r="O22" s="57">
        <v>20</v>
      </c>
      <c r="P22" s="222">
        <f>N22-M22</f>
        <v>1</v>
      </c>
      <c r="Q22" s="151"/>
      <c r="R22" s="60">
        <f>O22*P22+Q22</f>
        <v>20</v>
      </c>
      <c r="S22" s="61" t="s">
        <v>68</v>
      </c>
      <c r="T22" s="63" t="s">
        <v>36</v>
      </c>
      <c r="U22" s="64"/>
      <c r="V22" s="64"/>
      <c r="W22" s="67">
        <f t="shared" si="0"/>
        <v>190148</v>
      </c>
      <c r="X22" s="81">
        <f>ROUND(I39,0)</f>
        <v>190148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 customHeight="1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70</v>
      </c>
      <c r="S23" s="61" t="s">
        <v>69</v>
      </c>
      <c r="T23" s="63" t="s">
        <v>37</v>
      </c>
      <c r="U23" s="64"/>
      <c r="V23" s="64"/>
      <c r="W23" s="67">
        <f t="shared" si="0"/>
        <v>263814</v>
      </c>
      <c r="X23" s="81">
        <v>0</v>
      </c>
      <c r="Y23" s="70">
        <v>0</v>
      </c>
      <c r="Z23" s="67">
        <f>I26</f>
        <v>263814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2.75" customHeight="1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29322</v>
      </c>
      <c r="X24" s="81">
        <v>0</v>
      </c>
      <c r="Y24" s="70">
        <v>0</v>
      </c>
      <c r="Z24" s="67">
        <f>I41</f>
        <v>29322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 customHeight="1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89040</v>
      </c>
      <c r="X25" s="81">
        <v>0</v>
      </c>
      <c r="Y25" s="70">
        <v>0</v>
      </c>
      <c r="Z25" s="67">
        <f>I43</f>
        <v>89040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 customHeight="1">
      <c r="A26" s="49"/>
      <c r="B26" s="49" t="s">
        <v>120</v>
      </c>
      <c r="C26" s="91">
        <v>109056121</v>
      </c>
      <c r="D26" s="211">
        <v>23973.1991</v>
      </c>
      <c r="E26" s="211">
        <v>24028.1603</v>
      </c>
      <c r="F26" s="68">
        <v>4800</v>
      </c>
      <c r="G26" s="212">
        <f aca="true" t="shared" si="1" ref="G26:G43">E26-D26</f>
        <v>54.961199999997916</v>
      </c>
      <c r="H26" s="68"/>
      <c r="I26" s="68">
        <f>ROUND(F26*G26+H26,0)</f>
        <v>263814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4197</v>
      </c>
      <c r="X26" s="82">
        <v>0</v>
      </c>
      <c r="Y26" s="71">
        <v>0</v>
      </c>
      <c r="Z26" s="68">
        <f>I45+I46</f>
        <v>4197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3077.055</v>
      </c>
      <c r="BA26" s="169">
        <v>17.2</v>
      </c>
      <c r="BB26" s="174">
        <f>AZ26*BA26</f>
        <v>52925.346</v>
      </c>
    </row>
    <row r="27" spans="1:54" ht="12.75" customHeight="1">
      <c r="A27" s="48" t="s">
        <v>121</v>
      </c>
      <c r="B27" s="48" t="s">
        <v>133</v>
      </c>
      <c r="C27" s="90">
        <v>623125232</v>
      </c>
      <c r="D27" s="213">
        <v>10784.3832</v>
      </c>
      <c r="E27" s="213">
        <v>10842.0762</v>
      </c>
      <c r="F27" s="75">
        <v>1800</v>
      </c>
      <c r="G27" s="214">
        <f t="shared" si="1"/>
        <v>57.6929999999993</v>
      </c>
      <c r="H27" s="73"/>
      <c r="I27" s="75">
        <f>ROUND(G27*F27,0)</f>
        <v>103847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 customHeight="1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468.532</v>
      </c>
      <c r="BA28" s="169">
        <v>17.2</v>
      </c>
      <c r="BB28" s="174">
        <f>AZ28*BA28</f>
        <v>8058.750399999999</v>
      </c>
    </row>
    <row r="29" spans="1:54" ht="12.75" customHeight="1">
      <c r="A29" s="48" t="s">
        <v>123</v>
      </c>
      <c r="B29" s="48" t="s">
        <v>134</v>
      </c>
      <c r="C29" s="90">
        <v>623125667</v>
      </c>
      <c r="D29" s="213">
        <v>13719.3181</v>
      </c>
      <c r="E29" s="213">
        <v>13796.7577</v>
      </c>
      <c r="F29" s="75">
        <v>1800</v>
      </c>
      <c r="G29" s="214">
        <f t="shared" si="1"/>
        <v>77.4395999999997</v>
      </c>
      <c r="H29" s="73"/>
      <c r="I29" s="75">
        <f>ROUND(G29*F29,0)</f>
        <v>139391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 customHeight="1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 customHeight="1">
      <c r="A31" s="48" t="s">
        <v>124</v>
      </c>
      <c r="B31" s="48" t="s">
        <v>135</v>
      </c>
      <c r="C31" s="90">
        <v>623126370</v>
      </c>
      <c r="D31" s="213">
        <v>3927.7543</v>
      </c>
      <c r="E31" s="213">
        <v>3971.0187</v>
      </c>
      <c r="F31" s="75">
        <v>4800</v>
      </c>
      <c r="G31" s="214">
        <f t="shared" si="1"/>
        <v>43.26440000000002</v>
      </c>
      <c r="H31" s="73"/>
      <c r="I31" s="75">
        <f>ROUND(G31*F31,0)</f>
        <v>207669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 customHeight="1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 customHeight="1">
      <c r="A33" s="48" t="s">
        <v>125</v>
      </c>
      <c r="B33" s="48" t="s">
        <v>136</v>
      </c>
      <c r="C33" s="90">
        <v>623125137</v>
      </c>
      <c r="D33" s="213">
        <v>2202.7282</v>
      </c>
      <c r="E33" s="213">
        <v>2202.7297</v>
      </c>
      <c r="F33" s="75">
        <v>4800</v>
      </c>
      <c r="G33" s="214">
        <f t="shared" si="1"/>
        <v>0.0014999999998508429</v>
      </c>
      <c r="H33" s="73"/>
      <c r="I33" s="75">
        <f>ROUND(G33*F33,0)</f>
        <v>7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 customHeight="1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 customHeight="1">
      <c r="A35" s="48" t="s">
        <v>126</v>
      </c>
      <c r="B35" s="48" t="s">
        <v>137</v>
      </c>
      <c r="C35" s="90">
        <v>623125142</v>
      </c>
      <c r="D35" s="213">
        <v>18532.9702</v>
      </c>
      <c r="E35" s="213">
        <v>18634.3599</v>
      </c>
      <c r="F35" s="75">
        <v>2400</v>
      </c>
      <c r="G35" s="214">
        <f t="shared" si="1"/>
        <v>101.38969999999972</v>
      </c>
      <c r="H35" s="73"/>
      <c r="I35" s="75">
        <f>ROUND(G35*F35,0)</f>
        <v>243335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 customHeight="1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 customHeight="1">
      <c r="A37" s="48" t="s">
        <v>127</v>
      </c>
      <c r="B37" s="48" t="s">
        <v>138</v>
      </c>
      <c r="C37" s="90">
        <v>623125205</v>
      </c>
      <c r="D37" s="213">
        <v>7223.2612</v>
      </c>
      <c r="E37" s="213">
        <v>7319.0844</v>
      </c>
      <c r="F37" s="75">
        <v>1800</v>
      </c>
      <c r="G37" s="214">
        <f t="shared" si="1"/>
        <v>95.82319999999982</v>
      </c>
      <c r="H37" s="73"/>
      <c r="I37" s="75">
        <f>ROUND(G37*F37,0)</f>
        <v>172482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 customHeight="1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 customHeight="1">
      <c r="A39" s="48" t="s">
        <v>128</v>
      </c>
      <c r="B39" s="48" t="s">
        <v>139</v>
      </c>
      <c r="C39" s="90">
        <v>623123704</v>
      </c>
      <c r="D39" s="213">
        <v>13857.0604</v>
      </c>
      <c r="E39" s="213">
        <v>13962.698</v>
      </c>
      <c r="F39" s="75">
        <v>1800</v>
      </c>
      <c r="G39" s="214">
        <f t="shared" si="1"/>
        <v>105.63760000000002</v>
      </c>
      <c r="H39" s="73"/>
      <c r="I39" s="75">
        <f>ROUND(G39*F39,0)</f>
        <v>190148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 customHeight="1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 customHeight="1">
      <c r="A41" s="48" t="s">
        <v>129</v>
      </c>
      <c r="B41" s="48" t="s">
        <v>140</v>
      </c>
      <c r="C41" s="90">
        <v>623125794</v>
      </c>
      <c r="D41" s="213">
        <v>529.732</v>
      </c>
      <c r="E41" s="213">
        <v>546.022</v>
      </c>
      <c r="F41" s="75">
        <v>1800</v>
      </c>
      <c r="G41" s="214">
        <f t="shared" si="1"/>
        <v>16.290000000000077</v>
      </c>
      <c r="H41" s="73"/>
      <c r="I41" s="75">
        <f>ROUND(G41*F41,0)</f>
        <v>29322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 customHeight="1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 customHeight="1">
      <c r="A43" s="48" t="s">
        <v>130</v>
      </c>
      <c r="B43" s="48" t="s">
        <v>141</v>
      </c>
      <c r="C43" s="90">
        <v>623125736</v>
      </c>
      <c r="D43" s="213">
        <v>6982.9286</v>
      </c>
      <c r="E43" s="213">
        <v>7057.1289</v>
      </c>
      <c r="F43" s="75">
        <v>1200</v>
      </c>
      <c r="G43" s="214">
        <f t="shared" si="1"/>
        <v>74.20029999999952</v>
      </c>
      <c r="H43" s="73"/>
      <c r="I43" s="75">
        <f>ROUND(G43*F43,0)</f>
        <v>89040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 customHeight="1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 customHeight="1">
      <c r="A45" s="48" t="s">
        <v>131</v>
      </c>
      <c r="B45" s="50" t="s">
        <v>132</v>
      </c>
      <c r="C45" s="90">
        <v>1110171156</v>
      </c>
      <c r="D45" s="213">
        <v>23621.7444</v>
      </c>
      <c r="E45" s="213">
        <v>23726.6704</v>
      </c>
      <c r="F45" s="75">
        <v>40</v>
      </c>
      <c r="G45" s="214">
        <f>E45-D45</f>
        <v>104.92599999999948</v>
      </c>
      <c r="H45" s="73"/>
      <c r="I45" s="75">
        <f>ROUND(G45*F45,0)</f>
        <v>4197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 customHeight="1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 customHeight="1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3302092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 customHeight="1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 customHeight="1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 customHeight="1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 customHeight="1">
      <c r="A51" s="63"/>
      <c r="B51" s="74"/>
      <c r="C51" s="193">
        <v>611127627</v>
      </c>
      <c r="D51" s="190">
        <v>7527.1408</v>
      </c>
      <c r="E51" s="190">
        <v>7573.8612</v>
      </c>
      <c r="F51" s="60">
        <v>40</v>
      </c>
      <c r="G51" s="142">
        <f>E51-D51</f>
        <v>46.720400000000154</v>
      </c>
      <c r="H51" s="60"/>
      <c r="I51" s="60">
        <f>ROUND(F51*G51+H51,0)</f>
        <v>1869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 customHeight="1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 customHeight="1">
      <c r="A53" s="48" t="s">
        <v>149</v>
      </c>
      <c r="B53" s="65"/>
      <c r="C53" s="106">
        <v>810120245</v>
      </c>
      <c r="D53" s="190">
        <v>4163.8297</v>
      </c>
      <c r="E53" s="190">
        <v>4173.3869</v>
      </c>
      <c r="F53" s="60">
        <v>3600</v>
      </c>
      <c r="G53" s="142">
        <f>E53-D53</f>
        <v>9.557200000000194</v>
      </c>
      <c r="H53" s="60"/>
      <c r="I53" s="60">
        <f>ROUND(F53*G53+H53,0)</f>
        <v>34406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336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 customHeight="1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 customHeight="1">
      <c r="A55" s="74"/>
      <c r="B55" s="65"/>
      <c r="C55" s="103">
        <v>4050284</v>
      </c>
      <c r="D55" s="121">
        <v>5048.9982</v>
      </c>
      <c r="E55" s="121">
        <v>5084.2558</v>
      </c>
      <c r="F55" s="60">
        <v>3600</v>
      </c>
      <c r="G55" s="143">
        <f>E55-D55</f>
        <v>35.25759999999991</v>
      </c>
      <c r="H55" s="44"/>
      <c r="I55" s="60">
        <f>ROUND(F55*G55+H55,0)</f>
        <v>126927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 customHeight="1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 customHeight="1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 customHeight="1">
      <c r="A58" s="195"/>
      <c r="B58" s="74" t="s">
        <v>115</v>
      </c>
      <c r="C58" s="193">
        <v>611127492</v>
      </c>
      <c r="D58" s="190">
        <v>26268.1012</v>
      </c>
      <c r="E58" s="190">
        <v>26383.0864</v>
      </c>
      <c r="F58" s="60">
        <v>20</v>
      </c>
      <c r="G58" s="142">
        <f>E58-D58</f>
        <v>114.98519999999917</v>
      </c>
      <c r="H58" s="60"/>
      <c r="I58" s="60">
        <f>ROUND(F58*G58+H58,0)</f>
        <v>2300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3.99425202864</v>
      </c>
    </row>
    <row r="59" spans="1:54" ht="12.75" customHeight="1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 customHeight="1">
      <c r="A60" s="196"/>
      <c r="B60" s="70" t="s">
        <v>280</v>
      </c>
      <c r="C60" s="193">
        <v>611127702</v>
      </c>
      <c r="D60" s="190">
        <v>39300.9388</v>
      </c>
      <c r="E60" s="190">
        <v>39664.2564</v>
      </c>
      <c r="F60" s="60">
        <v>60</v>
      </c>
      <c r="G60" s="142">
        <f>E60-D60</f>
        <v>363.31759999999485</v>
      </c>
      <c r="H60" s="44"/>
      <c r="I60" s="60">
        <f>ROUND(F60*G60+H60,0)</f>
        <v>21799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2.75" customHeight="1">
      <c r="A61" s="63"/>
      <c r="B61" s="70" t="s">
        <v>281</v>
      </c>
      <c r="C61" s="193">
        <v>611127555</v>
      </c>
      <c r="D61" s="190">
        <v>22749.3792</v>
      </c>
      <c r="E61" s="190">
        <v>23150.3512</v>
      </c>
      <c r="F61" s="60">
        <v>60</v>
      </c>
      <c r="G61" s="142">
        <f>E61-D61</f>
        <v>400.9720000000016</v>
      </c>
      <c r="H61" s="44"/>
      <c r="I61" s="60">
        <f>ROUND(F61*G61+H61,0)</f>
        <v>24058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 customHeight="1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 customHeight="1">
      <c r="A63" s="196"/>
      <c r="B63" s="74"/>
      <c r="C63" s="193">
        <v>1110171163</v>
      </c>
      <c r="D63" s="190">
        <v>1715.8464</v>
      </c>
      <c r="E63" s="190">
        <v>1766.664</v>
      </c>
      <c r="F63" s="60">
        <v>60</v>
      </c>
      <c r="G63" s="142">
        <f>E63-D63</f>
        <v>50.817600000000084</v>
      </c>
      <c r="H63" s="44"/>
      <c r="I63" s="60">
        <f>ROUND(F63*G63+H63,0)</f>
        <v>3049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 customHeight="1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 customHeight="1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 customHeight="1">
      <c r="A66" s="63"/>
      <c r="B66" s="74"/>
      <c r="C66" s="193">
        <v>1110171170</v>
      </c>
      <c r="D66" s="190">
        <v>308.7508</v>
      </c>
      <c r="E66" s="190">
        <v>313.442</v>
      </c>
      <c r="F66" s="60">
        <v>40</v>
      </c>
      <c r="G66" s="142">
        <f>E66-D66</f>
        <v>4.691199999999981</v>
      </c>
      <c r="H66" s="60"/>
      <c r="I66" s="60">
        <f>ROUND(F66*G66+H66,0)</f>
        <v>188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 customHeight="1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 customHeight="1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2.75" customHeight="1">
      <c r="A69" s="63"/>
      <c r="B69" s="74" t="s">
        <v>283</v>
      </c>
      <c r="C69" s="193">
        <v>611126404</v>
      </c>
      <c r="D69" s="190">
        <v>781.2909</v>
      </c>
      <c r="E69" s="190">
        <v>797.4764</v>
      </c>
      <c r="F69" s="60">
        <v>1800</v>
      </c>
      <c r="G69" s="142">
        <f>E69-D69</f>
        <v>16.185500000000047</v>
      </c>
      <c r="H69" s="60"/>
      <c r="I69" s="60">
        <f>ROUND((F69*G69+H69),0)</f>
        <v>29134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 customHeight="1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 customHeight="1">
      <c r="A71" s="63" t="s">
        <v>235</v>
      </c>
      <c r="B71" s="74" t="s">
        <v>242</v>
      </c>
      <c r="C71" s="193">
        <v>611127724</v>
      </c>
      <c r="D71" s="190">
        <v>2407.6628</v>
      </c>
      <c r="E71" s="190">
        <v>2414.4356</v>
      </c>
      <c r="F71" s="60">
        <v>30</v>
      </c>
      <c r="G71" s="142">
        <f>E71-D71</f>
        <v>6.772799999999734</v>
      </c>
      <c r="H71" s="60"/>
      <c r="I71" s="60">
        <f>ROUND(F71*G71+H71,0)</f>
        <v>203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 customHeight="1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 customHeight="1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 customHeight="1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243730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 customHeight="1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3836019</v>
      </c>
      <c r="J75" s="64"/>
      <c r="K75" s="64">
        <f>I18+I20+I22-I47-I74</f>
        <v>3903547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 customHeight="1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 customHeight="1">
      <c r="A77" s="48" t="s">
        <v>161</v>
      </c>
      <c r="B77" s="48" t="s">
        <v>158</v>
      </c>
      <c r="C77" s="73">
        <v>18705639</v>
      </c>
      <c r="D77" s="124">
        <v>22262</v>
      </c>
      <c r="E77" s="124">
        <v>22446</v>
      </c>
      <c r="F77" s="75">
        <v>30</v>
      </c>
      <c r="G77" s="210">
        <f>E77-D77</f>
        <v>184</v>
      </c>
      <c r="H77" s="48">
        <v>751</v>
      </c>
      <c r="I77" s="75">
        <f>F77*G77+H77</f>
        <v>6271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 customHeight="1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 customHeight="1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551</v>
      </c>
      <c r="I79" s="75">
        <f>F79*G79+H79</f>
        <v>551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 customHeight="1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 customHeight="1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6822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 customHeight="1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3842841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 customHeight="1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 customHeight="1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 t="s">
        <v>338</v>
      </c>
      <c r="AZ84" s="85"/>
      <c r="BA84" s="64"/>
      <c r="BB84" s="130"/>
    </row>
    <row r="85" spans="1:54" ht="12.75" customHeight="1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 customHeight="1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 customHeight="1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 customHeight="1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 customHeight="1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 customHeight="1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13</v>
      </c>
      <c r="AZ91" s="89" t="s">
        <v>308</v>
      </c>
      <c r="BA91" s="47"/>
      <c r="BB91" s="47"/>
    </row>
    <row r="92" spans="1:54" ht="12.75" customHeight="1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 customHeight="1">
      <c r="A93" s="47"/>
      <c r="B93" s="47"/>
      <c r="C93" s="47"/>
      <c r="D93" s="167" t="s">
        <v>334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30519</v>
      </c>
      <c r="BA93" s="92"/>
      <c r="BB93" s="187">
        <f>AZ93*BB58</f>
        <v>121900.57766206416</v>
      </c>
    </row>
    <row r="94" spans="1:54" ht="12.75" customHeight="1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3130550</v>
      </c>
      <c r="BA94" s="92"/>
      <c r="BB94" s="187">
        <f>AZ94*BB58</f>
        <v>12504205.688258952</v>
      </c>
    </row>
    <row r="95" spans="1:54" ht="12.75" customHeight="1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59448</v>
      </c>
      <c r="BA95" s="92"/>
      <c r="BB95" s="187">
        <f>AZ95*BB58</f>
        <v>237450.29459859073</v>
      </c>
    </row>
    <row r="96" spans="1:54" ht="12.75" customHeight="1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497739</v>
      </c>
      <c r="BA96" s="95"/>
      <c r="BB96" s="187">
        <f>AZ96*BB58</f>
        <v>1988095.010483245</v>
      </c>
    </row>
    <row r="97" spans="1:54" ht="12.75" customHeight="1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148017</v>
      </c>
      <c r="BA97" s="78"/>
      <c r="BB97" s="187">
        <f>AZ97*BB58</f>
        <v>591217.202523207</v>
      </c>
    </row>
    <row r="98" spans="1:54" ht="12.75" customHeight="1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219833</v>
      </c>
      <c r="BA98" s="78"/>
      <c r="BB98" s="187">
        <f>AZ98*BB58</f>
        <v>878068.4062120172</v>
      </c>
    </row>
    <row r="99" spans="1:54" ht="12.75" customHeight="1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127237</v>
      </c>
      <c r="BA99" s="78"/>
      <c r="BB99" s="187">
        <f>AZ99*BB58</f>
        <v>508216.64536806766</v>
      </c>
    </row>
    <row r="100" spans="1:54" ht="12.75" customHeight="1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180</v>
      </c>
      <c r="BA100" s="78"/>
      <c r="BB100" s="187">
        <f>AZ100*BB58</f>
        <v>718.9653651552001</v>
      </c>
    </row>
    <row r="101" spans="1:54" ht="12.75" customHeight="1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1572</v>
      </c>
      <c r="BA101" s="78"/>
      <c r="BB101" s="187">
        <f>AZ101*BB58</f>
        <v>6278.96418902208</v>
      </c>
    </row>
    <row r="102" spans="1:54" ht="12.75" customHeight="1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900</v>
      </c>
      <c r="BA102" s="86"/>
      <c r="BB102" s="187">
        <f>AZ102*BB58</f>
        <v>3594.826825776</v>
      </c>
    </row>
    <row r="103" spans="1:54" ht="12.75" customHeight="1">
      <c r="A103" s="73">
        <v>1</v>
      </c>
      <c r="B103" s="48" t="s">
        <v>147</v>
      </c>
      <c r="C103" s="90">
        <v>804152757</v>
      </c>
      <c r="D103" s="121">
        <v>3388.6709</v>
      </c>
      <c r="E103" s="121">
        <v>3428.8811</v>
      </c>
      <c r="F103" s="60">
        <v>36000</v>
      </c>
      <c r="G103" s="142">
        <f>E103-D103</f>
        <v>40.210199999999986</v>
      </c>
      <c r="H103" s="44"/>
      <c r="I103" s="60">
        <f>F103*G103+H103</f>
        <v>1447567.1999999995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9676</v>
      </c>
      <c r="BA103" s="95"/>
      <c r="BB103" s="187">
        <f>AZ103*BB58</f>
        <v>38648.38262912064</v>
      </c>
    </row>
    <row r="104" spans="1:54" ht="12.75" customHeight="1">
      <c r="A104" s="49"/>
      <c r="B104" s="46" t="s">
        <v>148</v>
      </c>
      <c r="C104" s="106">
        <v>109054169</v>
      </c>
      <c r="D104" s="121">
        <v>4072.8368</v>
      </c>
      <c r="E104" s="121">
        <v>4115.1245</v>
      </c>
      <c r="F104" s="60">
        <v>36000</v>
      </c>
      <c r="G104" s="142">
        <f>E104-D104</f>
        <v>42.28769999999986</v>
      </c>
      <c r="H104" s="44"/>
      <c r="I104" s="60">
        <f>F104*G104+H104</f>
        <v>1522357.1999999948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2400</v>
      </c>
      <c r="BA104" s="78"/>
      <c r="BB104" s="187">
        <f>AZ104*BB58</f>
        <v>9586.204868736</v>
      </c>
    </row>
    <row r="105" spans="1:54" ht="12.75" customHeight="1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2969924.3999999943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6720</v>
      </c>
      <c r="BA105" s="78"/>
      <c r="BB105" s="187">
        <f>AZ105*BB58</f>
        <v>26841.3736324608</v>
      </c>
    </row>
    <row r="106" spans="1:54" ht="12.75" customHeight="1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 customHeight="1">
      <c r="A107" s="44" t="s">
        <v>113</v>
      </c>
      <c r="B107" s="44" t="s">
        <v>114</v>
      </c>
      <c r="C107" s="106">
        <v>109053225</v>
      </c>
      <c r="D107" s="121">
        <v>8642.7395</v>
      </c>
      <c r="E107" s="121">
        <v>8682.0192</v>
      </c>
      <c r="F107" s="60">
        <v>21000</v>
      </c>
      <c r="G107" s="142">
        <f>E107-D107</f>
        <v>39.27970000000096</v>
      </c>
      <c r="H107" s="44"/>
      <c r="I107" s="60">
        <f>F107*G107+H107</f>
        <v>824873.7000000201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40</v>
      </c>
      <c r="BA107" s="70"/>
      <c r="BB107" s="187">
        <f>AZ107*BB58</f>
        <v>159.7700811456</v>
      </c>
    </row>
    <row r="108" spans="1:54" ht="12.75" customHeight="1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516</v>
      </c>
      <c r="BA108" s="86"/>
      <c r="BB108" s="187">
        <f>AZ108*BB58</f>
        <v>2061.03404677824</v>
      </c>
    </row>
    <row r="109" spans="1:54" ht="12.75" customHeight="1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27458</v>
      </c>
      <c r="BA109" s="95"/>
      <c r="BB109" s="187">
        <f>AZ109*BB58</f>
        <v>109674.17220239712</v>
      </c>
    </row>
    <row r="110" spans="1:54" ht="12.75" customHeight="1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5837</v>
      </c>
      <c r="BA110" s="78"/>
      <c r="BB110" s="187">
        <f>AZ110*BB58</f>
        <v>23314.449091171682</v>
      </c>
    </row>
    <row r="111" spans="1:54" ht="12.75" customHeight="1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21621</v>
      </c>
      <c r="BA111" s="86"/>
      <c r="BB111" s="187">
        <f>AZ111*BB58</f>
        <v>86359.72311122544</v>
      </c>
    </row>
    <row r="112" spans="1:54" ht="12.75" customHeight="1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10000</v>
      </c>
      <c r="BA112" s="92"/>
      <c r="BB112" s="187">
        <f>AZ112*BB58</f>
        <v>39942.5202864</v>
      </c>
    </row>
    <row r="113" spans="1:54" ht="12.75" customHeight="1">
      <c r="A113" s="49"/>
      <c r="B113" s="49" t="s">
        <v>120</v>
      </c>
      <c r="C113" s="91">
        <v>109056121</v>
      </c>
      <c r="D113" s="211">
        <v>7119.3401</v>
      </c>
      <c r="E113" s="211">
        <v>7146.7385</v>
      </c>
      <c r="F113" s="68">
        <v>4800</v>
      </c>
      <c r="G113" s="212">
        <f aca="true" t="shared" si="2" ref="G113:G132">E113-D113</f>
        <v>27.398400000000038</v>
      </c>
      <c r="H113" s="68"/>
      <c r="I113" s="68">
        <f>F113*G113+H113</f>
        <v>131512.32000000018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21056</v>
      </c>
      <c r="BA113" s="92"/>
      <c r="BB113" s="187">
        <f>AZ113*BB58</f>
        <v>84102.97071504385</v>
      </c>
    </row>
    <row r="114" spans="1:54" ht="12.75" customHeight="1">
      <c r="A114" s="48" t="s">
        <v>121</v>
      </c>
      <c r="B114" s="48" t="s">
        <v>133</v>
      </c>
      <c r="C114" s="90">
        <v>623125232</v>
      </c>
      <c r="D114" s="213">
        <v>3547.2268</v>
      </c>
      <c r="E114" s="213">
        <v>3574.2165</v>
      </c>
      <c r="F114" s="75">
        <v>1800</v>
      </c>
      <c r="G114" s="214">
        <f t="shared" si="2"/>
        <v>26.989700000000084</v>
      </c>
      <c r="H114" s="73"/>
      <c r="I114" s="75">
        <f>G114*F114</f>
        <v>48581.46000000015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12901</v>
      </c>
      <c r="BA114" s="92"/>
      <c r="BB114" s="187">
        <f>AZ114*BB58</f>
        <v>51529.84542148464</v>
      </c>
    </row>
    <row r="115" spans="1:54" ht="12.75" customHeight="1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2628</v>
      </c>
      <c r="BA115" s="92"/>
      <c r="BB115" s="187">
        <f>AZ115*BB58</f>
        <v>10496.89433126592</v>
      </c>
    </row>
    <row r="116" spans="1:54" ht="12.75" customHeight="1">
      <c r="A116" s="48" t="s">
        <v>123</v>
      </c>
      <c r="B116" s="48" t="s">
        <v>134</v>
      </c>
      <c r="C116" s="90">
        <v>623125667</v>
      </c>
      <c r="D116" s="213">
        <v>4772.2129</v>
      </c>
      <c r="E116" s="213">
        <v>4809.736</v>
      </c>
      <c r="F116" s="75">
        <v>1800</v>
      </c>
      <c r="G116" s="214">
        <f t="shared" si="2"/>
        <v>37.52309999999943</v>
      </c>
      <c r="H116" s="73"/>
      <c r="I116" s="75">
        <f>G116*F116</f>
        <v>67541.57999999897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15000</v>
      </c>
      <c r="BA116" s="92"/>
      <c r="BB116" s="187">
        <f>AZ116*BB58</f>
        <v>59913.7804296</v>
      </c>
    </row>
    <row r="117" spans="1:54" ht="12.75" customHeight="1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5000</v>
      </c>
      <c r="BA117" s="92"/>
      <c r="BB117" s="187">
        <f>AZ117*BB58</f>
        <v>19971.2601432</v>
      </c>
    </row>
    <row r="118" spans="1:54" ht="12.75" customHeight="1">
      <c r="A118" s="48" t="s">
        <v>124</v>
      </c>
      <c r="B118" s="48" t="s">
        <v>135</v>
      </c>
      <c r="C118" s="90">
        <v>623126370</v>
      </c>
      <c r="D118" s="213">
        <v>1061.442</v>
      </c>
      <c r="E118" s="213">
        <v>1077.005</v>
      </c>
      <c r="F118" s="75">
        <v>4800</v>
      </c>
      <c r="G118" s="214">
        <f t="shared" si="2"/>
        <v>15.563000000000102</v>
      </c>
      <c r="H118" s="73"/>
      <c r="I118" s="75">
        <f>G118*F118</f>
        <v>74702.40000000049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199.712601432</v>
      </c>
    </row>
    <row r="119" spans="1:54" ht="12.75" customHeight="1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20816</v>
      </c>
      <c r="BA119" s="92"/>
      <c r="BB119" s="187">
        <f>AZ119*BB58</f>
        <v>83144.35022817024</v>
      </c>
    </row>
    <row r="120" spans="1:54" ht="12.75" customHeight="1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 customHeight="1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 customHeight="1">
      <c r="A122" s="48" t="s">
        <v>126</v>
      </c>
      <c r="B122" s="48" t="s">
        <v>137</v>
      </c>
      <c r="C122" s="90">
        <v>623125142</v>
      </c>
      <c r="D122" s="213">
        <v>3225.4708</v>
      </c>
      <c r="E122" s="213">
        <v>3257.7093</v>
      </c>
      <c r="F122" s="75">
        <v>2400</v>
      </c>
      <c r="G122" s="214">
        <f t="shared" si="2"/>
        <v>32.23849999999993</v>
      </c>
      <c r="H122" s="73"/>
      <c r="I122" s="75">
        <f>G122*F122</f>
        <v>77372.39999999983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 customHeight="1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 customHeight="1">
      <c r="A124" s="48" t="s">
        <v>127</v>
      </c>
      <c r="B124" s="48" t="s">
        <v>138</v>
      </c>
      <c r="C124" s="90">
        <v>623125205</v>
      </c>
      <c r="D124" s="213">
        <v>2914.244</v>
      </c>
      <c r="E124" s="213">
        <v>2961.7092</v>
      </c>
      <c r="F124" s="75">
        <v>1800</v>
      </c>
      <c r="G124" s="214">
        <f t="shared" si="2"/>
        <v>47.46519999999964</v>
      </c>
      <c r="H124" s="73"/>
      <c r="I124" s="75">
        <f>G124*F124</f>
        <v>85437.35999999935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 customHeight="1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 customHeight="1">
      <c r="A126" s="48" t="s">
        <v>128</v>
      </c>
      <c r="B126" s="48" t="s">
        <v>139</v>
      </c>
      <c r="C126" s="90">
        <v>623123704</v>
      </c>
      <c r="D126" s="213">
        <v>3440.1079</v>
      </c>
      <c r="E126" s="213">
        <v>3480.5332</v>
      </c>
      <c r="F126" s="75">
        <v>1800</v>
      </c>
      <c r="G126" s="214">
        <f t="shared" si="2"/>
        <v>40.42529999999988</v>
      </c>
      <c r="H126" s="73"/>
      <c r="I126" s="75">
        <f>G126*F126</f>
        <v>72765.53999999978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 customHeight="1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 customHeight="1">
      <c r="A128" s="48" t="s">
        <v>129</v>
      </c>
      <c r="B128" s="48" t="s">
        <v>140</v>
      </c>
      <c r="C128" s="90">
        <v>623125794</v>
      </c>
      <c r="D128" s="213">
        <v>376.9163</v>
      </c>
      <c r="E128" s="213">
        <v>388.9896</v>
      </c>
      <c r="F128" s="75">
        <v>1800</v>
      </c>
      <c r="G128" s="214">
        <f>E128-D128</f>
        <v>12.073300000000017</v>
      </c>
      <c r="H128" s="73"/>
      <c r="I128" s="75">
        <f>G128*F128</f>
        <v>21731.94000000003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 customHeight="1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 customHeight="1">
      <c r="A130" s="48" t="s">
        <v>130</v>
      </c>
      <c r="B130" s="48" t="s">
        <v>141</v>
      </c>
      <c r="C130" s="90">
        <v>623125736</v>
      </c>
      <c r="D130" s="213">
        <v>3734.9351</v>
      </c>
      <c r="E130" s="213">
        <v>3778.0953</v>
      </c>
      <c r="F130" s="75">
        <v>1200</v>
      </c>
      <c r="G130" s="214">
        <f t="shared" si="2"/>
        <v>43.160199999999804</v>
      </c>
      <c r="H130" s="73"/>
      <c r="I130" s="75">
        <f>G130*F130</f>
        <v>51792.239999999765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 customHeight="1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3842841</v>
      </c>
      <c r="BA131" s="47"/>
      <c r="BB131" s="165">
        <f>SUM(BB93:BB96)+BB103+BB109+SUM(BB112:BB126)</f>
        <v>15349275.459990965</v>
      </c>
    </row>
    <row r="132" spans="1:54" ht="12.75" customHeight="1">
      <c r="A132" s="48" t="s">
        <v>131</v>
      </c>
      <c r="B132" s="50" t="s">
        <v>132</v>
      </c>
      <c r="C132" s="90">
        <v>1110171156</v>
      </c>
      <c r="D132" s="213">
        <v>2462.3872</v>
      </c>
      <c r="E132" s="213">
        <v>2511.3692</v>
      </c>
      <c r="F132" s="75">
        <v>40</v>
      </c>
      <c r="G132" s="214">
        <f t="shared" si="2"/>
        <v>48.98199999999997</v>
      </c>
      <c r="H132" s="73"/>
      <c r="I132" s="75">
        <f>G132*F132</f>
        <v>1959.2799999999988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 customHeight="1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 customHeight="1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1458270.2200000188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337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 customHeight="1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 customHeight="1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 customHeight="1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 customHeight="1">
      <c r="A138" s="63"/>
      <c r="B138" s="74"/>
      <c r="C138" s="193">
        <v>611127627</v>
      </c>
      <c r="D138" s="190">
        <v>3199.126</v>
      </c>
      <c r="E138" s="190">
        <v>3237.5692</v>
      </c>
      <c r="F138" s="60">
        <v>40</v>
      </c>
      <c r="G138" s="142">
        <f>E138-D138</f>
        <v>38.443199999999706</v>
      </c>
      <c r="H138" s="60"/>
      <c r="I138" s="60">
        <f>ROUND(F138*G138+H138,0)</f>
        <v>1538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 customHeight="1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 customHeight="1">
      <c r="A140" s="48" t="s">
        <v>149</v>
      </c>
      <c r="B140" s="65"/>
      <c r="C140" s="106">
        <v>810120245</v>
      </c>
      <c r="D140" s="190">
        <v>1529.268</v>
      </c>
      <c r="E140" s="190">
        <v>1534.7339</v>
      </c>
      <c r="F140" s="60">
        <v>3600</v>
      </c>
      <c r="G140" s="142">
        <f aca="true" t="shared" si="3" ref="G140:G145">E140-D140</f>
        <v>5.46589999999992</v>
      </c>
      <c r="H140" s="60"/>
      <c r="I140" s="60">
        <f aca="true" t="shared" si="4" ref="I140:I145">ROUND(F140*G140+H140,0)</f>
        <v>19677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 customHeight="1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 customHeight="1">
      <c r="A142" s="74"/>
      <c r="B142" s="65"/>
      <c r="C142" s="103">
        <v>4050284</v>
      </c>
      <c r="D142" s="121">
        <v>4660.0562</v>
      </c>
      <c r="E142" s="121">
        <v>4680.7193</v>
      </c>
      <c r="F142" s="60">
        <v>3600</v>
      </c>
      <c r="G142" s="143">
        <f t="shared" si="3"/>
        <v>20.66309999999976</v>
      </c>
      <c r="H142" s="44"/>
      <c r="I142" s="60">
        <f t="shared" si="4"/>
        <v>74387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 customHeight="1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 customHeight="1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 customHeight="1">
      <c r="A145" s="195"/>
      <c r="B145" s="74" t="s">
        <v>115</v>
      </c>
      <c r="C145" s="193">
        <v>611127492</v>
      </c>
      <c r="D145" s="190">
        <v>7143.3148</v>
      </c>
      <c r="E145" s="190">
        <v>7205.106</v>
      </c>
      <c r="F145" s="60">
        <v>20</v>
      </c>
      <c r="G145" s="142">
        <f t="shared" si="3"/>
        <v>61.79119999999966</v>
      </c>
      <c r="H145" s="60"/>
      <c r="I145" s="60">
        <f t="shared" si="4"/>
        <v>1236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 customHeight="1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 customHeight="1">
      <c r="A147" s="196"/>
      <c r="B147" s="70" t="s">
        <v>280</v>
      </c>
      <c r="C147" s="193">
        <v>611127702</v>
      </c>
      <c r="D147" s="190">
        <v>7997.6872</v>
      </c>
      <c r="E147" s="190">
        <v>8062.6572</v>
      </c>
      <c r="F147" s="60">
        <v>60</v>
      </c>
      <c r="G147" s="142">
        <f>E147-D147</f>
        <v>64.96999999999935</v>
      </c>
      <c r="H147" s="44"/>
      <c r="I147" s="60">
        <f>ROUND(F147*G147+H147,0)</f>
        <v>3898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 customHeight="1">
      <c r="A148" s="63"/>
      <c r="B148" s="70" t="s">
        <v>281</v>
      </c>
      <c r="C148" s="193">
        <v>611127555</v>
      </c>
      <c r="D148" s="190">
        <v>4230.6448</v>
      </c>
      <c r="E148" s="190">
        <v>4350.068</v>
      </c>
      <c r="F148" s="60">
        <v>60</v>
      </c>
      <c r="G148" s="142">
        <f>E148-D148</f>
        <v>119.42320000000018</v>
      </c>
      <c r="H148" s="44"/>
      <c r="I148" s="60">
        <f>ROUND(F148*G148+H148,0)</f>
        <v>7165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 customHeight="1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 customHeight="1">
      <c r="A150" s="196"/>
      <c r="B150" s="74"/>
      <c r="C150" s="193">
        <v>1110171163</v>
      </c>
      <c r="D150" s="121">
        <v>890.6372</v>
      </c>
      <c r="E150" s="121">
        <v>909.3072</v>
      </c>
      <c r="F150" s="60">
        <v>60</v>
      </c>
      <c r="G150" s="142">
        <f>E150-D150</f>
        <v>18.66999999999996</v>
      </c>
      <c r="H150" s="44"/>
      <c r="I150" s="60">
        <f>ROUND(F150*G150+H150,0)</f>
        <v>1120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 customHeight="1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 customHeight="1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 customHeight="1">
      <c r="A153" s="63"/>
      <c r="B153" s="74"/>
      <c r="C153" s="193">
        <v>1110171170</v>
      </c>
      <c r="D153" s="190">
        <v>314.3532</v>
      </c>
      <c r="E153" s="190">
        <v>319.4196</v>
      </c>
      <c r="F153" s="60">
        <v>40</v>
      </c>
      <c r="G153" s="142">
        <f>E153-D153</f>
        <v>5.066399999999987</v>
      </c>
      <c r="H153" s="60"/>
      <c r="I153" s="60">
        <f>ROUND(F153*G153+H153,0)</f>
        <v>203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 customHeight="1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 customHeight="1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 customHeight="1">
      <c r="A156" s="74"/>
      <c r="B156" s="65" t="s">
        <v>234</v>
      </c>
      <c r="C156" s="193">
        <v>611126404</v>
      </c>
      <c r="D156" s="190">
        <v>1169.1361</v>
      </c>
      <c r="E156" s="190">
        <v>1193.3656</v>
      </c>
      <c r="F156" s="60">
        <v>1800</v>
      </c>
      <c r="G156" s="142">
        <f>E156-D156</f>
        <v>24.229500000000144</v>
      </c>
      <c r="H156" s="60"/>
      <c r="I156" s="60">
        <f>ROUND(F156*G156+H156,0)</f>
        <v>43613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 customHeight="1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 customHeight="1">
      <c r="A158" s="63" t="s">
        <v>235</v>
      </c>
      <c r="B158" s="48" t="s">
        <v>247</v>
      </c>
      <c r="C158" s="193">
        <v>611127724</v>
      </c>
      <c r="D158" s="190">
        <v>1175.7148</v>
      </c>
      <c r="E158" s="190">
        <v>1181.6604</v>
      </c>
      <c r="F158" s="60">
        <v>30</v>
      </c>
      <c r="G158" s="142">
        <f>E158-D158</f>
        <v>5.945600000000013</v>
      </c>
      <c r="H158" s="60"/>
      <c r="I158" s="60">
        <f>ROUND(F158*G158+H158,0)</f>
        <v>178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4" ht="12.75" customHeight="1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</row>
    <row r="160" spans="1:54" ht="12.75" customHeight="1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153015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2183512.8799999957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2183512.8799999957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3937007874015748" footer="0.3937007874015748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2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75390625" style="0" customWidth="1"/>
    <col min="2" max="2" width="37.625" style="0" customWidth="1"/>
    <col min="3" max="3" width="15.25390625" style="0" customWidth="1"/>
    <col min="4" max="4" width="11.125" style="0" customWidth="1"/>
    <col min="5" max="5" width="11.00390625" style="0" customWidth="1"/>
    <col min="6" max="6" width="9.375" style="0" customWidth="1"/>
    <col min="7" max="8" width="9.25390625" style="0" customWidth="1"/>
    <col min="9" max="9" width="12.00390625" style="0" customWidth="1"/>
    <col min="10" max="10" width="7.25390625" style="0" customWidth="1"/>
    <col min="11" max="11" width="37.625" style="0" customWidth="1"/>
    <col min="12" max="12" width="15.75390625" style="0" customWidth="1"/>
    <col min="13" max="14" width="11.00390625" style="0" customWidth="1"/>
    <col min="15" max="15" width="9.00390625" style="0" customWidth="1"/>
    <col min="16" max="16" width="10.375" style="0" customWidth="1"/>
    <col min="17" max="17" width="9.625" style="0" customWidth="1"/>
    <col min="18" max="18" width="11.75390625" style="0" customWidth="1"/>
    <col min="19" max="19" width="6.625" style="0" customWidth="1"/>
    <col min="20" max="20" width="12.00390625" style="0" customWidth="1"/>
    <col min="21" max="21" width="11.875" style="0" customWidth="1"/>
    <col min="22" max="22" width="16.125" style="0" customWidth="1"/>
    <col min="23" max="27" width="14.75390625" style="0" customWidth="1"/>
    <col min="28" max="28" width="6.375" style="0" customWidth="1"/>
    <col min="29" max="29" width="11.125" style="0" customWidth="1"/>
    <col min="31" max="31" width="21.625" style="0" customWidth="1"/>
    <col min="32" max="36" width="14.75390625" style="0" customWidth="1"/>
    <col min="37" max="37" width="7.00390625" style="0" customWidth="1"/>
    <col min="40" max="40" width="23.125" style="0" customWidth="1"/>
    <col min="41" max="45" width="14.75390625" style="0" customWidth="1"/>
    <col min="51" max="51" width="19.00390625" style="0" customWidth="1"/>
    <col min="52" max="52" width="17.25390625" style="0" customWidth="1"/>
    <col min="53" max="53" width="16.125" style="0" customWidth="1"/>
    <col min="54" max="54" width="19.25390625" style="0" customWidth="1"/>
    <col min="78" max="78" width="8.00390625" style="0" customWidth="1"/>
    <col min="79" max="79" width="8.625" style="0" customWidth="1"/>
    <col min="80" max="80" width="7.875" style="0" customWidth="1"/>
    <col min="81" max="81" width="10.875" style="0" customWidth="1"/>
    <col min="87" max="87" width="10.75390625" style="0" customWidth="1"/>
  </cols>
  <sheetData>
    <row r="1" spans="1:54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4"/>
      <c r="T1" s="64"/>
      <c r="U1" s="64"/>
      <c r="V1" s="64"/>
      <c r="W1" s="64"/>
      <c r="X1" s="64"/>
      <c r="Y1" s="64"/>
      <c r="Z1" s="64"/>
      <c r="AA1" s="64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64"/>
      <c r="AU1" s="47"/>
      <c r="AV1" s="47"/>
      <c r="AW1" s="47"/>
      <c r="AX1" s="47"/>
      <c r="AY1" s="47"/>
      <c r="AZ1" s="47"/>
      <c r="BA1" s="47"/>
      <c r="BB1" s="47"/>
    </row>
    <row r="2" spans="1:54" ht="12.75" customHeight="1">
      <c r="A2" s="47"/>
      <c r="B2" s="47"/>
      <c r="C2" s="47"/>
      <c r="D2" s="47" t="s">
        <v>91</v>
      </c>
      <c r="E2" s="47"/>
      <c r="F2" s="47"/>
      <c r="G2" s="47"/>
      <c r="H2" s="47"/>
      <c r="I2" s="47"/>
      <c r="J2" s="47"/>
      <c r="K2" s="47"/>
      <c r="L2" s="47"/>
      <c r="M2" s="47" t="s">
        <v>175</v>
      </c>
      <c r="N2" s="47"/>
      <c r="O2" s="47"/>
      <c r="P2" s="47"/>
      <c r="Q2" s="47"/>
      <c r="R2" s="47"/>
      <c r="S2" s="64"/>
      <c r="T2" s="64"/>
      <c r="U2" s="64"/>
      <c r="V2" s="64"/>
      <c r="W2" s="64"/>
      <c r="X2" s="64"/>
      <c r="Y2" s="64"/>
      <c r="Z2" s="64"/>
      <c r="AA2" s="64"/>
      <c r="AB2" s="47" t="s">
        <v>189</v>
      </c>
      <c r="AC2" s="47"/>
      <c r="AD2" s="47"/>
      <c r="AE2" s="47"/>
      <c r="AF2" s="47"/>
      <c r="AG2" s="47"/>
      <c r="AH2" s="47"/>
      <c r="AI2" s="47"/>
      <c r="AJ2" s="47"/>
      <c r="AK2" s="47" t="s">
        <v>189</v>
      </c>
      <c r="AL2" s="47"/>
      <c r="AM2" s="47"/>
      <c r="AN2" s="47"/>
      <c r="AO2" s="47"/>
      <c r="AP2" s="47"/>
      <c r="AQ2" s="47"/>
      <c r="AR2" s="47"/>
      <c r="AS2" s="47"/>
      <c r="AT2" s="64" t="s">
        <v>266</v>
      </c>
      <c r="AU2" s="47"/>
      <c r="AV2" s="47"/>
      <c r="AW2" s="47"/>
      <c r="AX2" s="47"/>
      <c r="AY2" s="47"/>
      <c r="AZ2" s="47"/>
      <c r="BA2" s="47"/>
      <c r="BB2" s="47"/>
    </row>
    <row r="3" spans="1:54" ht="12.75" customHeight="1">
      <c r="A3" s="47"/>
      <c r="B3" s="47"/>
      <c r="C3" s="47"/>
      <c r="D3" s="47" t="s">
        <v>92</v>
      </c>
      <c r="E3" s="47"/>
      <c r="F3" s="47"/>
      <c r="G3" s="47"/>
      <c r="H3" s="47"/>
      <c r="I3" s="47"/>
      <c r="J3" s="47"/>
      <c r="K3" s="47"/>
      <c r="L3" s="47"/>
      <c r="M3" s="47" t="s">
        <v>176</v>
      </c>
      <c r="N3" s="47"/>
      <c r="O3" s="47"/>
      <c r="P3" s="47"/>
      <c r="Q3" s="47"/>
      <c r="R3" s="47"/>
      <c r="S3" s="47" t="s">
        <v>189</v>
      </c>
      <c r="T3" s="47"/>
      <c r="U3" s="47"/>
      <c r="V3" s="47"/>
      <c r="W3" s="47"/>
      <c r="X3" s="47"/>
      <c r="Y3" s="47"/>
      <c r="Z3" s="47"/>
      <c r="AA3" s="47"/>
      <c r="AB3" s="47" t="s">
        <v>188</v>
      </c>
      <c r="AC3" s="47"/>
      <c r="AD3" s="47"/>
      <c r="AE3" s="47"/>
      <c r="AF3" s="47"/>
      <c r="AG3" s="47"/>
      <c r="AH3" s="47"/>
      <c r="AI3" s="47"/>
      <c r="AJ3" s="47"/>
      <c r="AK3" s="47" t="s">
        <v>188</v>
      </c>
      <c r="AL3" s="47"/>
      <c r="AM3" s="47"/>
      <c r="AN3" s="47"/>
      <c r="AO3" s="47"/>
      <c r="AP3" s="47"/>
      <c r="AQ3" s="47"/>
      <c r="AR3" s="47"/>
      <c r="AS3" s="47"/>
      <c r="AT3" s="64" t="s">
        <v>268</v>
      </c>
      <c r="AU3" s="47"/>
      <c r="AV3" s="47"/>
      <c r="AW3" s="47"/>
      <c r="AX3" s="47"/>
      <c r="AY3" s="47"/>
      <c r="AZ3" s="47"/>
      <c r="BA3" s="47"/>
      <c r="BB3" s="47"/>
    </row>
    <row r="4" spans="1:54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188</v>
      </c>
      <c r="T4" s="47"/>
      <c r="U4" s="47"/>
      <c r="V4" s="47"/>
      <c r="W4" s="47"/>
      <c r="X4" s="47"/>
      <c r="Y4" s="47"/>
      <c r="Z4" s="47"/>
      <c r="AA4" s="47"/>
      <c r="AB4" s="47" t="s">
        <v>190</v>
      </c>
      <c r="AC4" s="47"/>
      <c r="AD4" s="47"/>
      <c r="AE4" s="47"/>
      <c r="AF4" s="47"/>
      <c r="AG4" s="47"/>
      <c r="AH4" s="47"/>
      <c r="AI4" s="47"/>
      <c r="AJ4" s="47"/>
      <c r="AK4" s="47" t="s">
        <v>190</v>
      </c>
      <c r="AL4" s="47"/>
      <c r="AM4" s="47"/>
      <c r="AN4" s="47"/>
      <c r="AO4" s="47"/>
      <c r="AP4" s="47"/>
      <c r="AQ4" s="47"/>
      <c r="AR4" s="47"/>
      <c r="AS4" s="47"/>
      <c r="AT4" s="64"/>
      <c r="AU4" s="47" t="s">
        <v>214</v>
      </c>
      <c r="AV4" s="47"/>
      <c r="AW4" s="47"/>
      <c r="AX4" s="47"/>
      <c r="AY4" s="144" t="s">
        <v>47</v>
      </c>
      <c r="AZ4" s="144" t="s">
        <v>306</v>
      </c>
      <c r="BA4" s="47"/>
      <c r="BB4" s="47"/>
    </row>
    <row r="5" spans="1:54" ht="12.75" customHeight="1">
      <c r="A5" s="47"/>
      <c r="B5" s="47"/>
      <c r="C5" s="47" t="s">
        <v>93</v>
      </c>
      <c r="D5" s="47"/>
      <c r="E5" s="47"/>
      <c r="F5" s="47"/>
      <c r="G5" s="47"/>
      <c r="H5" s="47"/>
      <c r="I5" s="47"/>
      <c r="J5" s="47"/>
      <c r="K5" s="47"/>
      <c r="L5" s="47" t="s">
        <v>93</v>
      </c>
      <c r="M5" s="47"/>
      <c r="N5" s="47"/>
      <c r="O5" s="47"/>
      <c r="P5" s="47"/>
      <c r="Q5" s="47"/>
      <c r="R5" s="47"/>
      <c r="S5" s="47" t="s">
        <v>190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50"/>
      <c r="AU5" s="51" t="s">
        <v>216</v>
      </c>
      <c r="AV5" s="51"/>
      <c r="AW5" s="51"/>
      <c r="AX5" s="51"/>
      <c r="AY5" s="51"/>
      <c r="AZ5" s="50" t="s">
        <v>217</v>
      </c>
      <c r="BA5" s="50" t="s">
        <v>218</v>
      </c>
      <c r="BB5" s="48" t="s">
        <v>203</v>
      </c>
    </row>
    <row r="6" spans="1:54" ht="12.75" customHeight="1">
      <c r="A6" s="47"/>
      <c r="B6" s="47"/>
      <c r="C6" s="47"/>
      <c r="D6" s="167" t="s">
        <v>339</v>
      </c>
      <c r="E6" s="167"/>
      <c r="F6" s="47"/>
      <c r="G6" s="47"/>
      <c r="H6" s="47"/>
      <c r="I6" s="47"/>
      <c r="J6" s="47"/>
      <c r="K6" s="47"/>
      <c r="L6" s="47"/>
      <c r="M6" s="167" t="s">
        <v>339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63"/>
      <c r="AU6" s="64"/>
      <c r="AV6" s="64"/>
      <c r="AW6" s="64"/>
      <c r="AX6" s="64"/>
      <c r="AY6" s="64"/>
      <c r="AZ6" s="63" t="s">
        <v>219</v>
      </c>
      <c r="BA6" s="63" t="s">
        <v>78</v>
      </c>
      <c r="BB6" s="74" t="s">
        <v>15</v>
      </c>
    </row>
    <row r="7" spans="1:54" ht="12.75" customHeight="1">
      <c r="A7" s="47" t="s">
        <v>264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63"/>
      <c r="AU7" s="64"/>
      <c r="AV7" s="64"/>
      <c r="AW7" s="64"/>
      <c r="AX7" s="64"/>
      <c r="AY7" s="64"/>
      <c r="AZ7" s="46" t="s">
        <v>79</v>
      </c>
      <c r="BA7" s="46"/>
      <c r="BB7" s="49" t="s">
        <v>16</v>
      </c>
    </row>
    <row r="8" spans="1:54" ht="12.75" customHeight="1">
      <c r="A8" s="47" t="s">
        <v>94</v>
      </c>
      <c r="B8" s="47"/>
      <c r="C8" s="47"/>
      <c r="D8" s="47"/>
      <c r="E8" s="47"/>
      <c r="F8" s="47"/>
      <c r="G8" s="47"/>
      <c r="H8" s="47"/>
      <c r="I8" s="47"/>
      <c r="J8" s="47" t="s">
        <v>264</v>
      </c>
      <c r="K8" s="47"/>
      <c r="L8" s="47"/>
      <c r="M8" s="47"/>
      <c r="N8" s="47"/>
      <c r="O8" s="47"/>
      <c r="P8" s="47"/>
      <c r="Q8" s="47"/>
      <c r="R8" s="47"/>
      <c r="S8" s="47" t="s">
        <v>201</v>
      </c>
      <c r="T8" s="47"/>
      <c r="U8" s="47"/>
      <c r="V8" s="47"/>
      <c r="W8" s="47"/>
      <c r="X8" s="47"/>
      <c r="Y8" s="47"/>
      <c r="Z8" s="47"/>
      <c r="AA8" s="47"/>
      <c r="AB8" s="47" t="s">
        <v>201</v>
      </c>
      <c r="AC8" s="47"/>
      <c r="AD8" s="47"/>
      <c r="AE8" s="47"/>
      <c r="AF8" s="47"/>
      <c r="AG8" s="47"/>
      <c r="AH8" s="47"/>
      <c r="AI8" s="47"/>
      <c r="AJ8" s="47"/>
      <c r="AK8" s="47" t="s">
        <v>201</v>
      </c>
      <c r="AL8" s="47"/>
      <c r="AM8" s="47"/>
      <c r="AN8" s="47"/>
      <c r="AO8" s="47"/>
      <c r="AP8" s="47"/>
      <c r="AQ8" s="47"/>
      <c r="AR8" s="47"/>
      <c r="AS8" s="47"/>
      <c r="AT8" s="50" t="s">
        <v>9</v>
      </c>
      <c r="AU8" s="51"/>
      <c r="AV8" s="51"/>
      <c r="AW8" s="51"/>
      <c r="AX8" s="51"/>
      <c r="AY8" s="52"/>
      <c r="AZ8" s="82">
        <f>I16+I17+I20+I22+I81</f>
        <v>9497530.799999965</v>
      </c>
      <c r="BA8" s="168"/>
      <c r="BB8" s="169">
        <f>BB9+BB14</f>
        <v>19370758.499999058</v>
      </c>
    </row>
    <row r="9" spans="1:54" ht="12.75" customHeight="1">
      <c r="A9" s="47" t="s">
        <v>96</v>
      </c>
      <c r="B9" s="47"/>
      <c r="C9" s="47"/>
      <c r="D9" s="47"/>
      <c r="E9" s="47"/>
      <c r="F9" s="47" t="s">
        <v>95</v>
      </c>
      <c r="G9" s="47"/>
      <c r="H9" s="47"/>
      <c r="I9" s="47"/>
      <c r="J9" s="47" t="s">
        <v>94</v>
      </c>
      <c r="K9" s="47"/>
      <c r="L9" s="47"/>
      <c r="M9" s="47"/>
      <c r="N9" s="47"/>
      <c r="O9" s="47" t="s">
        <v>95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45" t="s">
        <v>205</v>
      </c>
      <c r="AU9" s="146"/>
      <c r="AV9" s="146"/>
      <c r="AW9" s="146"/>
      <c r="AX9" s="51"/>
      <c r="AY9" s="52"/>
      <c r="AZ9" s="170">
        <f>AZ11+AZ12</f>
        <v>4959032</v>
      </c>
      <c r="BA9" s="171">
        <f>(BB11+BB12)/AZ9</f>
        <v>3.9060970770100005</v>
      </c>
      <c r="BB9" s="169">
        <f>BB10+BB11+BB12+BB13</f>
        <v>19370460.399999056</v>
      </c>
    </row>
    <row r="10" spans="1:54" ht="12.75">
      <c r="A10" s="48" t="s">
        <v>192</v>
      </c>
      <c r="B10" s="73" t="s">
        <v>97</v>
      </c>
      <c r="C10" s="48" t="s">
        <v>98</v>
      </c>
      <c r="D10" s="116" t="s">
        <v>173</v>
      </c>
      <c r="E10" s="117"/>
      <c r="F10" s="48" t="s">
        <v>99</v>
      </c>
      <c r="G10" s="48" t="s">
        <v>215</v>
      </c>
      <c r="H10" s="48" t="s">
        <v>100</v>
      </c>
      <c r="I10" s="48" t="s">
        <v>90</v>
      </c>
      <c r="J10" s="47" t="s">
        <v>96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167" t="s">
        <v>340</v>
      </c>
      <c r="Z10" s="47"/>
      <c r="AA10" s="47"/>
      <c r="AB10" s="47"/>
      <c r="AC10" s="47"/>
      <c r="AD10" s="47"/>
      <c r="AE10" s="47"/>
      <c r="AF10" s="47"/>
      <c r="AG10" s="47"/>
      <c r="AH10" s="167" t="s">
        <v>340</v>
      </c>
      <c r="AI10" s="47"/>
      <c r="AJ10" s="47"/>
      <c r="AK10" s="47"/>
      <c r="AL10" s="47"/>
      <c r="AM10" s="47"/>
      <c r="AN10" s="47"/>
      <c r="AO10" s="47"/>
      <c r="AP10" s="47"/>
      <c r="AQ10" s="167" t="s">
        <v>340</v>
      </c>
      <c r="AR10" s="47"/>
      <c r="AS10" s="47"/>
      <c r="AT10" s="50" t="s">
        <v>80</v>
      </c>
      <c r="AU10" s="51"/>
      <c r="AV10" s="51"/>
      <c r="AW10" s="51"/>
      <c r="AX10" s="51"/>
      <c r="AY10" s="52"/>
      <c r="AZ10" s="172"/>
      <c r="BA10" s="173">
        <v>0</v>
      </c>
      <c r="BB10" s="174">
        <f>AZ10*BA10</f>
        <v>0</v>
      </c>
    </row>
    <row r="11" spans="1:54" ht="12.75">
      <c r="A11" s="74"/>
      <c r="B11" s="74"/>
      <c r="C11" s="74"/>
      <c r="D11" s="48" t="s">
        <v>101</v>
      </c>
      <c r="E11" s="50" t="s">
        <v>102</v>
      </c>
      <c r="F11" s="74" t="s">
        <v>103</v>
      </c>
      <c r="G11" s="74" t="s">
        <v>89</v>
      </c>
      <c r="H11" s="74"/>
      <c r="I11" s="74" t="s">
        <v>104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50" t="s">
        <v>81</v>
      </c>
      <c r="AU11" s="51"/>
      <c r="AV11" s="51"/>
      <c r="AW11" s="51"/>
      <c r="AX11" s="51"/>
      <c r="AY11" s="52"/>
      <c r="AZ11" s="60">
        <f>I81+I73</f>
        <v>5308</v>
      </c>
      <c r="BA11" s="232">
        <v>3.90609707701</v>
      </c>
      <c r="BB11" s="174">
        <f>AZ11*BA11</f>
        <v>20733.56328476908</v>
      </c>
    </row>
    <row r="12" spans="1:54" ht="12.75">
      <c r="A12" s="49"/>
      <c r="B12" s="49"/>
      <c r="C12" s="49"/>
      <c r="D12" s="49" t="s">
        <v>105</v>
      </c>
      <c r="E12" s="46" t="s">
        <v>105</v>
      </c>
      <c r="F12" s="49" t="s">
        <v>106</v>
      </c>
      <c r="G12" s="49"/>
      <c r="H12" s="49"/>
      <c r="I12" s="49"/>
      <c r="J12" s="48" t="s">
        <v>192</v>
      </c>
      <c r="K12" s="73" t="s">
        <v>97</v>
      </c>
      <c r="L12" s="48" t="s">
        <v>98</v>
      </c>
      <c r="M12" s="116" t="s">
        <v>231</v>
      </c>
      <c r="N12" s="117"/>
      <c r="O12" s="48" t="s">
        <v>99</v>
      </c>
      <c r="P12" s="48" t="s">
        <v>215</v>
      </c>
      <c r="Q12" s="48" t="s">
        <v>100</v>
      </c>
      <c r="R12" s="48" t="s">
        <v>90</v>
      </c>
      <c r="S12" s="48" t="s">
        <v>192</v>
      </c>
      <c r="T12" s="50" t="s">
        <v>193</v>
      </c>
      <c r="U12" s="51"/>
      <c r="V12" s="52"/>
      <c r="W12" s="45" t="s">
        <v>194</v>
      </c>
      <c r="X12" s="55"/>
      <c r="Y12" s="55"/>
      <c r="Z12" s="55"/>
      <c r="AA12" s="56"/>
      <c r="AB12" s="48" t="s">
        <v>192</v>
      </c>
      <c r="AC12" s="50" t="s">
        <v>193</v>
      </c>
      <c r="AD12" s="51"/>
      <c r="AE12" s="52"/>
      <c r="AF12" s="45" t="s">
        <v>194</v>
      </c>
      <c r="AG12" s="55"/>
      <c r="AH12" s="55"/>
      <c r="AI12" s="55"/>
      <c r="AJ12" s="56"/>
      <c r="AK12" s="48" t="s">
        <v>192</v>
      </c>
      <c r="AL12" s="50" t="s">
        <v>193</v>
      </c>
      <c r="AM12" s="51"/>
      <c r="AN12" s="52"/>
      <c r="AO12" s="45" t="s">
        <v>194</v>
      </c>
      <c r="AP12" s="55"/>
      <c r="AQ12" s="55"/>
      <c r="AR12" s="55"/>
      <c r="AS12" s="56"/>
      <c r="AT12" s="50" t="s">
        <v>82</v>
      </c>
      <c r="AU12" s="51"/>
      <c r="AV12" s="51"/>
      <c r="AW12" s="51"/>
      <c r="AX12" s="51"/>
      <c r="AY12" s="52"/>
      <c r="AZ12" s="170">
        <f>I75</f>
        <v>4953724</v>
      </c>
      <c r="BA12" s="232">
        <v>3.90609707701</v>
      </c>
      <c r="BB12" s="174">
        <f>AZ12*BA12</f>
        <v>19349726.836714286</v>
      </c>
    </row>
    <row r="13" spans="1:54" ht="12.75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74"/>
      <c r="K13" s="74"/>
      <c r="L13" s="74"/>
      <c r="M13" s="48" t="s">
        <v>101</v>
      </c>
      <c r="N13" s="50" t="s">
        <v>102</v>
      </c>
      <c r="O13" s="74" t="s">
        <v>103</v>
      </c>
      <c r="P13" s="74" t="s">
        <v>89</v>
      </c>
      <c r="Q13" s="74"/>
      <c r="R13" s="74" t="s">
        <v>104</v>
      </c>
      <c r="S13" s="49"/>
      <c r="T13" s="46"/>
      <c r="U13" s="53"/>
      <c r="V13" s="54"/>
      <c r="W13" s="57" t="s">
        <v>195</v>
      </c>
      <c r="X13" s="57" t="s">
        <v>196</v>
      </c>
      <c r="Y13" s="57" t="s">
        <v>197</v>
      </c>
      <c r="Z13" s="57" t="s">
        <v>198</v>
      </c>
      <c r="AA13" s="57" t="s">
        <v>199</v>
      </c>
      <c r="AB13" s="49"/>
      <c r="AC13" s="46"/>
      <c r="AD13" s="53"/>
      <c r="AE13" s="54"/>
      <c r="AF13" s="57" t="s">
        <v>195</v>
      </c>
      <c r="AG13" s="57" t="s">
        <v>196</v>
      </c>
      <c r="AH13" s="57" t="s">
        <v>197</v>
      </c>
      <c r="AI13" s="57" t="s">
        <v>198</v>
      </c>
      <c r="AJ13" s="57" t="s">
        <v>199</v>
      </c>
      <c r="AK13" s="49"/>
      <c r="AL13" s="46"/>
      <c r="AM13" s="53"/>
      <c r="AN13" s="54"/>
      <c r="AO13" s="57" t="s">
        <v>195</v>
      </c>
      <c r="AP13" s="57" t="s">
        <v>196</v>
      </c>
      <c r="AQ13" s="57" t="s">
        <v>197</v>
      </c>
      <c r="AR13" s="57" t="s">
        <v>198</v>
      </c>
      <c r="AS13" s="57" t="s">
        <v>199</v>
      </c>
      <c r="AT13" s="45" t="s">
        <v>75</v>
      </c>
      <c r="AU13" s="55"/>
      <c r="AV13" s="55"/>
      <c r="AW13" s="55"/>
      <c r="AX13" s="55"/>
      <c r="AY13" s="56"/>
      <c r="AZ13" s="170"/>
      <c r="BA13" s="147"/>
      <c r="BB13" s="174">
        <f>BA13*AZ13</f>
        <v>0</v>
      </c>
    </row>
    <row r="14" spans="1:54" ht="12.75">
      <c r="A14" s="46"/>
      <c r="B14" s="53"/>
      <c r="C14" s="208" t="s">
        <v>107</v>
      </c>
      <c r="D14" s="208"/>
      <c r="E14" s="53"/>
      <c r="F14" s="53"/>
      <c r="G14" s="53"/>
      <c r="H14" s="53"/>
      <c r="I14" s="54"/>
      <c r="J14" s="49"/>
      <c r="K14" s="49"/>
      <c r="L14" s="49"/>
      <c r="M14" s="49" t="s">
        <v>105</v>
      </c>
      <c r="N14" s="46" t="s">
        <v>105</v>
      </c>
      <c r="O14" s="49" t="s">
        <v>106</v>
      </c>
      <c r="P14" s="49"/>
      <c r="Q14" s="49"/>
      <c r="R14" s="49"/>
      <c r="S14" s="57">
        <v>1</v>
      </c>
      <c r="T14" s="44" t="s">
        <v>66</v>
      </c>
      <c r="U14" s="44"/>
      <c r="V14" s="44"/>
      <c r="W14" s="60">
        <f aca="true" t="shared" si="0" ref="W14:W25">SUM(X14:AA14)</f>
        <v>4282787</v>
      </c>
      <c r="X14" s="60">
        <f>SUM(X15:X26)</f>
        <v>3736243</v>
      </c>
      <c r="Y14" s="60">
        <f>SUM(Y15:Y27)</f>
        <v>0</v>
      </c>
      <c r="Z14" s="60">
        <f>SUM(Z15:Z26)</f>
        <v>546544</v>
      </c>
      <c r="AA14" s="57">
        <f>SUM(AA15:AA27)</f>
        <v>0</v>
      </c>
      <c r="AB14" s="57"/>
      <c r="AC14" s="44" t="s">
        <v>44</v>
      </c>
      <c r="AD14" s="44"/>
      <c r="AE14" s="44"/>
      <c r="AF14" s="67">
        <f>SUM(AG14:AJ14)</f>
        <v>179069</v>
      </c>
      <c r="AG14" s="60">
        <f>SUM(AG16:AG22)</f>
        <v>173411</v>
      </c>
      <c r="AH14" s="60">
        <f>SUM(AH16:AH22)</f>
        <v>0</v>
      </c>
      <c r="AI14" s="60">
        <f>SUM(AI16:AI22)</f>
        <v>5658</v>
      </c>
      <c r="AJ14" s="57">
        <f>SUM(AJ16:AJ22)</f>
        <v>0</v>
      </c>
      <c r="AK14" s="73">
        <v>1</v>
      </c>
      <c r="AL14" s="48" t="s">
        <v>44</v>
      </c>
      <c r="AM14" s="48"/>
      <c r="AN14" s="48"/>
      <c r="AO14" s="75">
        <f>SUM(AP14:AS14)</f>
        <v>76483</v>
      </c>
      <c r="AP14" s="75">
        <f>SUM(AP16:AP17)</f>
        <v>0</v>
      </c>
      <c r="AQ14" s="75">
        <f>SUM(AQ16:AQ17)</f>
        <v>0</v>
      </c>
      <c r="AR14" s="75">
        <f>ROUND(SUM(AR16:AR20),0)</f>
        <v>76483</v>
      </c>
      <c r="AS14" s="73">
        <f>SUM(AS16:AS17)</f>
        <v>0</v>
      </c>
      <c r="AT14" s="49" t="s">
        <v>221</v>
      </c>
      <c r="AU14" s="49"/>
      <c r="AV14" s="49"/>
      <c r="AW14" s="49"/>
      <c r="AX14" s="49"/>
      <c r="AY14" s="49"/>
      <c r="AZ14" s="170">
        <f>SUM(AZ15:AZ21)</f>
        <v>90</v>
      </c>
      <c r="BA14" s="176"/>
      <c r="BB14" s="174">
        <f>SUM(BB15:BB21)</f>
        <v>298.1</v>
      </c>
    </row>
    <row r="15" spans="1:54" ht="12.75">
      <c r="A15" s="46"/>
      <c r="B15" s="45" t="s">
        <v>257</v>
      </c>
      <c r="C15" s="208"/>
      <c r="D15" s="208"/>
      <c r="E15" s="53"/>
      <c r="F15" s="53"/>
      <c r="G15" s="53"/>
      <c r="H15" s="53"/>
      <c r="I15" s="54"/>
      <c r="J15" s="57">
        <v>1</v>
      </c>
      <c r="K15" s="57">
        <v>2</v>
      </c>
      <c r="L15" s="57">
        <v>3</v>
      </c>
      <c r="M15" s="57">
        <v>4</v>
      </c>
      <c r="N15" s="57">
        <v>5</v>
      </c>
      <c r="O15" s="57">
        <v>6</v>
      </c>
      <c r="P15" s="57">
        <v>7</v>
      </c>
      <c r="Q15" s="57">
        <v>8</v>
      </c>
      <c r="R15" s="57">
        <v>9</v>
      </c>
      <c r="S15" s="72" t="s">
        <v>52</v>
      </c>
      <c r="T15" s="50" t="s">
        <v>29</v>
      </c>
      <c r="U15" s="51"/>
      <c r="V15" s="51"/>
      <c r="W15" s="67">
        <f t="shared" si="0"/>
        <v>2439954</v>
      </c>
      <c r="X15" s="88">
        <f>ROUND(I20,0)</f>
        <v>2439954</v>
      </c>
      <c r="Y15" s="73">
        <v>0</v>
      </c>
      <c r="Z15" s="73">
        <v>0</v>
      </c>
      <c r="AA15" s="73">
        <v>0</v>
      </c>
      <c r="AB15" s="73">
        <v>1</v>
      </c>
      <c r="AC15" s="50" t="s">
        <v>277</v>
      </c>
      <c r="AD15" s="51"/>
      <c r="AE15" s="52"/>
      <c r="AF15" s="66"/>
      <c r="AG15" s="69"/>
      <c r="AH15" s="69"/>
      <c r="AI15" s="69"/>
      <c r="AJ15" s="191"/>
      <c r="AK15" s="207"/>
      <c r="AL15" s="50" t="s">
        <v>279</v>
      </c>
      <c r="AM15" s="51"/>
      <c r="AN15" s="52"/>
      <c r="AO15" s="75"/>
      <c r="AP15" s="73"/>
      <c r="AQ15" s="73"/>
      <c r="AR15" s="75"/>
      <c r="AS15" s="73"/>
      <c r="AT15" s="52" t="s">
        <v>76</v>
      </c>
      <c r="AU15" s="48"/>
      <c r="AV15" s="48"/>
      <c r="AW15" s="48"/>
      <c r="AX15" s="48"/>
      <c r="AY15" s="48"/>
      <c r="AZ15" s="60">
        <f>AS57-AZ16</f>
        <v>0</v>
      </c>
      <c r="BA15" s="177"/>
      <c r="BB15" s="174">
        <f>AZ15*BA15</f>
        <v>0</v>
      </c>
    </row>
    <row r="16" spans="1:54" ht="12.75">
      <c r="A16" s="73">
        <v>1</v>
      </c>
      <c r="B16" s="48" t="s">
        <v>147</v>
      </c>
      <c r="C16" s="90">
        <v>804152757</v>
      </c>
      <c r="D16" s="121">
        <v>6785.0764</v>
      </c>
      <c r="E16" s="121">
        <v>6850.2123</v>
      </c>
      <c r="F16" s="60">
        <v>36000</v>
      </c>
      <c r="G16" s="142">
        <f>E16-D16</f>
        <v>65.13590000000022</v>
      </c>
      <c r="H16" s="44"/>
      <c r="I16" s="60">
        <f>ROUND((F16*G16+H16),0)</f>
        <v>2344892</v>
      </c>
      <c r="J16" s="46"/>
      <c r="K16" s="53"/>
      <c r="L16" s="53" t="s">
        <v>107</v>
      </c>
      <c r="M16" s="53"/>
      <c r="N16" s="53"/>
      <c r="O16" s="53"/>
      <c r="P16" s="53"/>
      <c r="Q16" s="53"/>
      <c r="R16" s="54"/>
      <c r="S16" s="61" t="s">
        <v>53</v>
      </c>
      <c r="T16" s="63" t="s">
        <v>30</v>
      </c>
      <c r="U16" s="64"/>
      <c r="V16" s="64"/>
      <c r="W16" s="67">
        <f t="shared" si="0"/>
        <v>138080</v>
      </c>
      <c r="X16" s="81">
        <f>ROUND(I27,0)</f>
        <v>138080</v>
      </c>
      <c r="Y16" s="70">
        <v>0</v>
      </c>
      <c r="Z16" s="67">
        <v>0</v>
      </c>
      <c r="AA16" s="70">
        <v>0</v>
      </c>
      <c r="AB16" s="61" t="s">
        <v>52</v>
      </c>
      <c r="AC16" s="63" t="s">
        <v>200</v>
      </c>
      <c r="AD16" s="64"/>
      <c r="AE16" s="65"/>
      <c r="AF16" s="67">
        <f>AG16+AH16+AI16+AJ16</f>
        <v>173411</v>
      </c>
      <c r="AG16" s="67">
        <v>173411</v>
      </c>
      <c r="AH16" s="70">
        <v>0</v>
      </c>
      <c r="AI16" s="67">
        <v>0</v>
      </c>
      <c r="AJ16" s="87">
        <v>0</v>
      </c>
      <c r="AK16" s="61" t="s">
        <v>52</v>
      </c>
      <c r="AL16" s="63" t="s">
        <v>17</v>
      </c>
      <c r="AM16" s="64"/>
      <c r="AN16" s="65"/>
      <c r="AO16" s="67">
        <f>AP16+AQ16+AR16+AS16</f>
        <v>244</v>
      </c>
      <c r="AP16" s="70">
        <v>0</v>
      </c>
      <c r="AQ16" s="70">
        <v>0</v>
      </c>
      <c r="AR16" s="67">
        <v>244</v>
      </c>
      <c r="AS16" s="70">
        <v>0</v>
      </c>
      <c r="AT16" s="52" t="s">
        <v>76</v>
      </c>
      <c r="AU16" s="48"/>
      <c r="AV16" s="48"/>
      <c r="AW16" s="48"/>
      <c r="AX16" s="48"/>
      <c r="AY16" s="48"/>
      <c r="AZ16" s="60">
        <f>AS57/100*80</f>
        <v>0</v>
      </c>
      <c r="BA16" s="178"/>
      <c r="BB16" s="174">
        <f>AZ16*BA16</f>
        <v>0</v>
      </c>
    </row>
    <row r="17" spans="1:54" ht="12.75">
      <c r="A17" s="49"/>
      <c r="B17" s="46" t="s">
        <v>148</v>
      </c>
      <c r="C17" s="106">
        <v>109054169</v>
      </c>
      <c r="D17" s="121">
        <v>10132.8135</v>
      </c>
      <c r="E17" s="121">
        <v>10261.5338</v>
      </c>
      <c r="F17" s="60">
        <v>36000</v>
      </c>
      <c r="G17" s="142">
        <f>E17-D17</f>
        <v>128.72029999999904</v>
      </c>
      <c r="H17" s="44"/>
      <c r="I17" s="60">
        <f>F17*G17+H17</f>
        <v>4633930.799999965</v>
      </c>
      <c r="J17" s="44"/>
      <c r="K17" s="45" t="s">
        <v>108</v>
      </c>
      <c r="L17" s="55"/>
      <c r="M17" s="55"/>
      <c r="N17" s="55"/>
      <c r="O17" s="55"/>
      <c r="P17" s="55"/>
      <c r="Q17" s="55"/>
      <c r="R17" s="56"/>
      <c r="S17" s="61" t="s">
        <v>54</v>
      </c>
      <c r="T17" s="63" t="s">
        <v>31</v>
      </c>
      <c r="U17" s="64"/>
      <c r="V17" s="64"/>
      <c r="W17" s="67">
        <f t="shared" si="0"/>
        <v>181320</v>
      </c>
      <c r="X17" s="81">
        <f>ROUND(I29,0)</f>
        <v>181320</v>
      </c>
      <c r="Y17" s="70">
        <v>0</v>
      </c>
      <c r="Z17" s="67">
        <v>0</v>
      </c>
      <c r="AA17" s="70">
        <v>0</v>
      </c>
      <c r="AB17" s="61" t="s">
        <v>53</v>
      </c>
      <c r="AC17" s="63" t="s">
        <v>74</v>
      </c>
      <c r="AD17" s="64"/>
      <c r="AE17" s="65"/>
      <c r="AF17" s="67">
        <f>AG17+AH17+AI17+AJ17</f>
        <v>2380</v>
      </c>
      <c r="AG17" s="70">
        <v>0</v>
      </c>
      <c r="AH17" s="70">
        <v>0</v>
      </c>
      <c r="AI17" s="67">
        <v>2380</v>
      </c>
      <c r="AJ17" s="87">
        <v>0</v>
      </c>
      <c r="AK17" s="61" t="s">
        <v>53</v>
      </c>
      <c r="AL17" s="63" t="s">
        <v>167</v>
      </c>
      <c r="AM17" s="64"/>
      <c r="AN17" s="65"/>
      <c r="AO17" s="67">
        <f>AP17+AQ17+AR17+AS17</f>
        <v>1938</v>
      </c>
      <c r="AP17" s="70">
        <v>0</v>
      </c>
      <c r="AQ17" s="70">
        <v>0</v>
      </c>
      <c r="AR17" s="67">
        <v>1938</v>
      </c>
      <c r="AS17" s="70">
        <v>0</v>
      </c>
      <c r="AT17" s="51" t="s">
        <v>48</v>
      </c>
      <c r="AU17" s="51"/>
      <c r="AV17" s="51"/>
      <c r="AW17" s="51"/>
      <c r="AX17" s="51"/>
      <c r="AY17" s="52"/>
      <c r="AZ17" s="170">
        <f>R21</f>
        <v>60</v>
      </c>
      <c r="BA17" s="179">
        <v>3.81</v>
      </c>
      <c r="BB17" s="174">
        <f>AZ17*BA17</f>
        <v>228.6</v>
      </c>
    </row>
    <row r="18" spans="1:54" ht="12.75">
      <c r="A18" s="45"/>
      <c r="B18" s="55"/>
      <c r="C18" s="53"/>
      <c r="D18" s="55"/>
      <c r="E18" s="55"/>
      <c r="F18" s="107" t="s">
        <v>110</v>
      </c>
      <c r="G18" s="55"/>
      <c r="H18" s="56"/>
      <c r="I18" s="60">
        <f>ROUND((I16+I17+I22),0)</f>
        <v>7052269</v>
      </c>
      <c r="J18" s="57">
        <v>1</v>
      </c>
      <c r="K18" s="45" t="s">
        <v>109</v>
      </c>
      <c r="L18" s="55"/>
      <c r="M18" s="55"/>
      <c r="N18" s="55"/>
      <c r="O18" s="55"/>
      <c r="P18" s="55"/>
      <c r="Q18" s="55"/>
      <c r="R18" s="56"/>
      <c r="S18" s="61" t="s">
        <v>55</v>
      </c>
      <c r="T18" s="63" t="s">
        <v>32</v>
      </c>
      <c r="U18" s="64"/>
      <c r="V18" s="64"/>
      <c r="W18" s="67">
        <f t="shared" si="0"/>
        <v>221503</v>
      </c>
      <c r="X18" s="81">
        <f>ROUND(I31,0)</f>
        <v>221503</v>
      </c>
      <c r="Y18" s="70">
        <v>0</v>
      </c>
      <c r="Z18" s="67">
        <v>0</v>
      </c>
      <c r="AA18" s="70">
        <v>0</v>
      </c>
      <c r="AB18" s="62" t="s">
        <v>54</v>
      </c>
      <c r="AC18" s="53" t="s">
        <v>63</v>
      </c>
      <c r="AD18" s="53"/>
      <c r="AE18" s="53"/>
      <c r="AF18" s="68">
        <f>AG18+AH18+AI18+AJ18</f>
        <v>3278</v>
      </c>
      <c r="AG18" s="71">
        <v>0</v>
      </c>
      <c r="AH18" s="71">
        <v>0</v>
      </c>
      <c r="AI18" s="68">
        <v>3278</v>
      </c>
      <c r="AJ18" s="206">
        <v>0</v>
      </c>
      <c r="AK18" s="61" t="s">
        <v>54</v>
      </c>
      <c r="AL18" s="63" t="s">
        <v>43</v>
      </c>
      <c r="AM18" s="64"/>
      <c r="AN18" s="65"/>
      <c r="AO18" s="67">
        <f>AP18+AQ18+AR18+AS18</f>
        <v>48081</v>
      </c>
      <c r="AP18" s="70">
        <v>0</v>
      </c>
      <c r="AQ18" s="70">
        <v>0</v>
      </c>
      <c r="AR18" s="67">
        <v>48081</v>
      </c>
      <c r="AS18" s="70">
        <v>0</v>
      </c>
      <c r="AT18" s="51" t="s">
        <v>49</v>
      </c>
      <c r="AU18" s="51"/>
      <c r="AV18" s="51"/>
      <c r="AW18" s="51"/>
      <c r="AX18" s="51"/>
      <c r="AY18" s="52"/>
      <c r="AZ18" s="170">
        <f>R22</f>
        <v>20</v>
      </c>
      <c r="BA18" s="179">
        <v>1.82</v>
      </c>
      <c r="BB18" s="174">
        <f>AZ18*BA18</f>
        <v>36.4</v>
      </c>
    </row>
    <row r="19" spans="1:54" ht="12.75">
      <c r="A19" s="44" t="s">
        <v>111</v>
      </c>
      <c r="B19" s="45" t="s">
        <v>232</v>
      </c>
      <c r="C19" s="55"/>
      <c r="D19" s="55"/>
      <c r="E19" s="55"/>
      <c r="F19" s="55"/>
      <c r="G19" s="55"/>
      <c r="H19" s="55"/>
      <c r="I19" s="56"/>
      <c r="J19" s="73" t="s">
        <v>111</v>
      </c>
      <c r="K19" s="48" t="s">
        <v>177</v>
      </c>
      <c r="L19" s="73">
        <v>16654</v>
      </c>
      <c r="M19" s="124">
        <v>8296</v>
      </c>
      <c r="N19" s="124">
        <v>8306</v>
      </c>
      <c r="O19" s="73">
        <v>1</v>
      </c>
      <c r="P19" s="148">
        <f>N19-M19</f>
        <v>10</v>
      </c>
      <c r="Q19" s="149"/>
      <c r="R19" s="75">
        <f>O19*P19+Q19</f>
        <v>10</v>
      </c>
      <c r="S19" s="61" t="s">
        <v>60</v>
      </c>
      <c r="T19" s="63" t="s">
        <v>33</v>
      </c>
      <c r="U19" s="64"/>
      <c r="V19" s="64"/>
      <c r="W19" s="67">
        <f t="shared" si="0"/>
        <v>3</v>
      </c>
      <c r="X19" s="81">
        <f>ROUND(I33,0)</f>
        <v>3</v>
      </c>
      <c r="Y19" s="70">
        <v>0</v>
      </c>
      <c r="Z19" s="70">
        <v>0</v>
      </c>
      <c r="AA19" s="70">
        <v>0</v>
      </c>
      <c r="AB19" s="76"/>
      <c r="AC19" s="64"/>
      <c r="AD19" s="64"/>
      <c r="AE19" s="64"/>
      <c r="AF19" s="77"/>
      <c r="AG19" s="78"/>
      <c r="AH19" s="78"/>
      <c r="AI19" s="77"/>
      <c r="AJ19" s="78"/>
      <c r="AK19" s="61" t="s">
        <v>55</v>
      </c>
      <c r="AL19" s="63" t="s">
        <v>65</v>
      </c>
      <c r="AM19" s="64"/>
      <c r="AN19" s="65"/>
      <c r="AO19" s="67">
        <f>AP19+AQ19+AR19+AS19</f>
        <v>714</v>
      </c>
      <c r="AP19" s="67">
        <v>0</v>
      </c>
      <c r="AQ19" s="70">
        <v>0</v>
      </c>
      <c r="AR19" s="67">
        <v>714</v>
      </c>
      <c r="AS19" s="70">
        <v>0</v>
      </c>
      <c r="AT19" s="51" t="s">
        <v>83</v>
      </c>
      <c r="AU19" s="51"/>
      <c r="AV19" s="51"/>
      <c r="AW19" s="51"/>
      <c r="AX19" s="51"/>
      <c r="AY19" s="52"/>
      <c r="AZ19" s="180">
        <f>R19+R20</f>
        <v>10</v>
      </c>
      <c r="BA19" s="179">
        <v>3.31</v>
      </c>
      <c r="BB19" s="174">
        <f>AZ19*BA19</f>
        <v>33.1</v>
      </c>
    </row>
    <row r="20" spans="1:54" ht="12.75">
      <c r="A20" s="44" t="s">
        <v>113</v>
      </c>
      <c r="B20" s="44" t="s">
        <v>114</v>
      </c>
      <c r="C20" s="106">
        <v>109053225</v>
      </c>
      <c r="D20" s="121">
        <v>21929.1906</v>
      </c>
      <c r="E20" s="121">
        <v>22045.3789</v>
      </c>
      <c r="F20" s="60">
        <v>21000</v>
      </c>
      <c r="G20" s="142">
        <f>E20-D20</f>
        <v>116.18829999999798</v>
      </c>
      <c r="H20" s="44"/>
      <c r="I20" s="60">
        <f>ROUND((F20*G20+H20),0)</f>
        <v>2439954</v>
      </c>
      <c r="J20" s="49"/>
      <c r="K20" s="49" t="s">
        <v>178</v>
      </c>
      <c r="L20" s="49"/>
      <c r="M20" s="49"/>
      <c r="N20" s="49"/>
      <c r="O20" s="49"/>
      <c r="P20" s="80"/>
      <c r="Q20" s="150"/>
      <c r="R20" s="166"/>
      <c r="S20" s="61" t="s">
        <v>64</v>
      </c>
      <c r="T20" s="63" t="s">
        <v>34</v>
      </c>
      <c r="U20" s="64"/>
      <c r="V20" s="64"/>
      <c r="W20" s="67">
        <f t="shared" si="0"/>
        <v>322087</v>
      </c>
      <c r="X20" s="81">
        <f>ROUND(I35,0)</f>
        <v>322087</v>
      </c>
      <c r="Y20" s="70">
        <v>0</v>
      </c>
      <c r="Z20" s="67">
        <v>0</v>
      </c>
      <c r="AA20" s="70">
        <v>0</v>
      </c>
      <c r="AB20" s="76"/>
      <c r="AC20" s="64"/>
      <c r="AD20" s="64"/>
      <c r="AE20" s="64"/>
      <c r="AF20" s="77"/>
      <c r="AG20" s="77"/>
      <c r="AH20" s="78"/>
      <c r="AI20" s="77"/>
      <c r="AJ20" s="78"/>
      <c r="AK20" s="62" t="s">
        <v>60</v>
      </c>
      <c r="AL20" s="46" t="s">
        <v>278</v>
      </c>
      <c r="AM20" s="53"/>
      <c r="AN20" s="54"/>
      <c r="AO20" s="68">
        <f>AP20+AQ20+AR20+AS20</f>
        <v>25506</v>
      </c>
      <c r="AP20" s="68"/>
      <c r="AQ20" s="71"/>
      <c r="AR20" s="68">
        <v>25506</v>
      </c>
      <c r="AS20" s="71"/>
      <c r="AT20" s="51" t="s">
        <v>220</v>
      </c>
      <c r="AU20" s="51"/>
      <c r="AV20" s="51"/>
      <c r="AW20" s="51"/>
      <c r="AX20" s="51"/>
      <c r="AY20" s="52"/>
      <c r="AZ20" s="170"/>
      <c r="BA20" s="179"/>
      <c r="BB20" s="169"/>
    </row>
    <row r="21" spans="1:54" ht="12.75">
      <c r="A21" s="44" t="s">
        <v>258</v>
      </c>
      <c r="B21" s="55" t="s">
        <v>261</v>
      </c>
      <c r="C21" s="53"/>
      <c r="D21" s="55"/>
      <c r="E21" s="55"/>
      <c r="F21" s="107"/>
      <c r="G21" s="55"/>
      <c r="H21" s="56"/>
      <c r="I21" s="60"/>
      <c r="J21" s="48" t="s">
        <v>117</v>
      </c>
      <c r="K21" s="48" t="s">
        <v>180</v>
      </c>
      <c r="L21" s="224">
        <v>122848480</v>
      </c>
      <c r="M21" s="223">
        <v>695</v>
      </c>
      <c r="N21" s="223">
        <v>698</v>
      </c>
      <c r="O21" s="57">
        <v>20</v>
      </c>
      <c r="P21" s="222">
        <f>N21-M21</f>
        <v>3</v>
      </c>
      <c r="Q21" s="151"/>
      <c r="R21" s="60">
        <f>O21*P21+Q21</f>
        <v>60</v>
      </c>
      <c r="S21" s="61" t="s">
        <v>67</v>
      </c>
      <c r="T21" s="63" t="s">
        <v>35</v>
      </c>
      <c r="U21" s="64"/>
      <c r="V21" s="64"/>
      <c r="W21" s="67">
        <f t="shared" si="0"/>
        <v>138627</v>
      </c>
      <c r="X21" s="81">
        <f>ROUND(I37,0)</f>
        <v>138627</v>
      </c>
      <c r="Y21" s="70">
        <v>0</v>
      </c>
      <c r="Z21" s="67">
        <v>0</v>
      </c>
      <c r="AA21" s="70">
        <v>0</v>
      </c>
      <c r="AB21" s="76"/>
      <c r="AC21" s="64"/>
      <c r="AD21" s="64"/>
      <c r="AE21" s="64"/>
      <c r="AF21" s="77"/>
      <c r="AG21" s="77"/>
      <c r="AH21" s="78"/>
      <c r="AI21" s="77"/>
      <c r="AJ21" s="78"/>
      <c r="AK21" s="76"/>
      <c r="AL21" s="64"/>
      <c r="AM21" s="64"/>
      <c r="AN21" s="64"/>
      <c r="AO21" s="77"/>
      <c r="AP21" s="78"/>
      <c r="AQ21" s="79"/>
      <c r="AR21" s="77"/>
      <c r="AS21" s="78"/>
      <c r="AT21" s="45"/>
      <c r="AU21" s="51"/>
      <c r="AV21" s="51"/>
      <c r="AW21" s="51"/>
      <c r="AX21" s="51"/>
      <c r="AY21" s="52"/>
      <c r="AZ21" s="170"/>
      <c r="BA21" s="179"/>
      <c r="BB21" s="169"/>
    </row>
    <row r="22" spans="1:54" ht="12.75">
      <c r="A22" s="44" t="s">
        <v>259</v>
      </c>
      <c r="B22" s="45" t="s">
        <v>262</v>
      </c>
      <c r="C22" s="55"/>
      <c r="D22" s="55"/>
      <c r="E22" s="55"/>
      <c r="F22" s="55"/>
      <c r="G22" s="55"/>
      <c r="H22" s="56"/>
      <c r="I22" s="170">
        <v>73446</v>
      </c>
      <c r="J22" s="49"/>
      <c r="K22" s="49" t="s">
        <v>179</v>
      </c>
      <c r="L22" s="224">
        <v>122848480</v>
      </c>
      <c r="M22" s="223">
        <v>201</v>
      </c>
      <c r="N22" s="223">
        <v>202</v>
      </c>
      <c r="O22" s="57">
        <v>20</v>
      </c>
      <c r="P22" s="222">
        <f>N22-M22</f>
        <v>1</v>
      </c>
      <c r="Q22" s="151"/>
      <c r="R22" s="60">
        <f>O22*P22+Q22</f>
        <v>20</v>
      </c>
      <c r="S22" s="61" t="s">
        <v>68</v>
      </c>
      <c r="T22" s="63" t="s">
        <v>36</v>
      </c>
      <c r="U22" s="64"/>
      <c r="V22" s="64"/>
      <c r="W22" s="67">
        <f t="shared" si="0"/>
        <v>294669</v>
      </c>
      <c r="X22" s="81">
        <f>ROUND(I39,0)</f>
        <v>294669</v>
      </c>
      <c r="Y22" s="70">
        <v>0</v>
      </c>
      <c r="Z22" s="70">
        <v>0</v>
      </c>
      <c r="AA22" s="70">
        <v>0</v>
      </c>
      <c r="AB22" s="76"/>
      <c r="AC22" s="64"/>
      <c r="AD22" s="64"/>
      <c r="AE22" s="64"/>
      <c r="AF22" s="77"/>
      <c r="AG22" s="78"/>
      <c r="AH22" s="78"/>
      <c r="AI22" s="77"/>
      <c r="AJ22" s="78"/>
      <c r="AK22" s="76"/>
      <c r="AL22" s="64"/>
      <c r="AM22" s="64"/>
      <c r="AN22" s="64"/>
      <c r="AO22" s="77"/>
      <c r="AP22" s="78"/>
      <c r="AQ22" s="79"/>
      <c r="AR22" s="77"/>
      <c r="AS22" s="78"/>
      <c r="AT22" s="145" t="s">
        <v>6</v>
      </c>
      <c r="AU22" s="146"/>
      <c r="AV22" s="146"/>
      <c r="AW22" s="146"/>
      <c r="AX22" s="51"/>
      <c r="AY22" s="52"/>
      <c r="AZ22" s="170"/>
      <c r="BA22" s="181"/>
      <c r="BB22" s="182"/>
    </row>
    <row r="23" spans="1:54" ht="12.75">
      <c r="A23" s="45"/>
      <c r="B23" s="45"/>
      <c r="C23" s="218"/>
      <c r="D23" s="219"/>
      <c r="E23" s="219"/>
      <c r="F23" s="220"/>
      <c r="G23" s="221"/>
      <c r="H23" s="56"/>
      <c r="I23" s="170"/>
      <c r="J23" s="45"/>
      <c r="K23" s="135"/>
      <c r="L23" s="135"/>
      <c r="M23" s="135"/>
      <c r="N23" s="135"/>
      <c r="O23" s="135"/>
      <c r="P23" s="136" t="s">
        <v>165</v>
      </c>
      <c r="Q23" s="137"/>
      <c r="R23" s="60">
        <f>R19+R21+R22+R20</f>
        <v>90</v>
      </c>
      <c r="S23" s="61" t="s">
        <v>69</v>
      </c>
      <c r="T23" s="63" t="s">
        <v>37</v>
      </c>
      <c r="U23" s="64"/>
      <c r="V23" s="64"/>
      <c r="W23" s="67">
        <f t="shared" si="0"/>
        <v>388911</v>
      </c>
      <c r="X23" s="81">
        <v>0</v>
      </c>
      <c r="Y23" s="70">
        <v>0</v>
      </c>
      <c r="Z23" s="67">
        <f>I26</f>
        <v>388911</v>
      </c>
      <c r="AA23" s="70">
        <v>0</v>
      </c>
      <c r="AB23" s="76"/>
      <c r="AC23" s="64"/>
      <c r="AD23" s="64"/>
      <c r="AE23" s="64"/>
      <c r="AF23" s="77"/>
      <c r="AG23" s="78"/>
      <c r="AH23" s="79"/>
      <c r="AI23" s="77"/>
      <c r="AJ23" s="78"/>
      <c r="AK23" s="76"/>
      <c r="AL23" s="64"/>
      <c r="AM23" s="64"/>
      <c r="AN23" s="64"/>
      <c r="AO23" s="77"/>
      <c r="AP23" s="78"/>
      <c r="AQ23" s="79"/>
      <c r="AR23" s="77"/>
      <c r="AS23" s="78"/>
      <c r="AT23" s="50" t="s">
        <v>7</v>
      </c>
      <c r="AU23" s="51"/>
      <c r="AV23" s="51"/>
      <c r="AW23" s="51"/>
      <c r="AX23" s="51"/>
      <c r="AY23" s="52"/>
      <c r="AZ23" s="170"/>
      <c r="BA23" s="181"/>
      <c r="BB23" s="169"/>
    </row>
    <row r="24" spans="1:54" ht="12.75">
      <c r="A24" s="44" t="s">
        <v>117</v>
      </c>
      <c r="B24" s="46" t="s">
        <v>118</v>
      </c>
      <c r="C24" s="53"/>
      <c r="D24" s="53"/>
      <c r="E24" s="53"/>
      <c r="F24" s="53"/>
      <c r="G24" s="53"/>
      <c r="H24" s="53"/>
      <c r="I24" s="56"/>
      <c r="J24" s="50"/>
      <c r="K24" s="51"/>
      <c r="L24" s="51"/>
      <c r="M24" s="51"/>
      <c r="N24" s="51"/>
      <c r="O24" s="51"/>
      <c r="P24" s="138"/>
      <c r="Q24" s="139"/>
      <c r="R24" s="140"/>
      <c r="S24" s="61" t="s">
        <v>70</v>
      </c>
      <c r="T24" s="64" t="s">
        <v>38</v>
      </c>
      <c r="U24" s="64"/>
      <c r="V24" s="64"/>
      <c r="W24" s="67">
        <f t="shared" si="0"/>
        <v>31001</v>
      </c>
      <c r="X24" s="81">
        <v>0</v>
      </c>
      <c r="Y24" s="70">
        <v>0</v>
      </c>
      <c r="Z24" s="67">
        <f>I41</f>
        <v>31001</v>
      </c>
      <c r="AA24" s="70">
        <v>0</v>
      </c>
      <c r="AB24" s="58"/>
      <c r="AC24" s="47" t="s">
        <v>168</v>
      </c>
      <c r="AD24" s="47"/>
      <c r="AE24" s="47"/>
      <c r="AF24" s="59"/>
      <c r="AG24" s="59"/>
      <c r="AH24" s="59"/>
      <c r="AI24" s="59"/>
      <c r="AJ24" s="59"/>
      <c r="AK24" s="58"/>
      <c r="AL24" s="47" t="s">
        <v>168</v>
      </c>
      <c r="AM24" s="47"/>
      <c r="AN24" s="47"/>
      <c r="AO24" s="59"/>
      <c r="AP24" s="59"/>
      <c r="AQ24" s="59"/>
      <c r="AR24" s="59"/>
      <c r="AS24" s="59"/>
      <c r="AT24" s="152" t="s">
        <v>46</v>
      </c>
      <c r="AU24" s="135"/>
      <c r="AV24" s="135"/>
      <c r="AW24" s="135"/>
      <c r="AX24" s="135"/>
      <c r="AY24" s="153"/>
      <c r="AZ24" s="183"/>
      <c r="BA24" s="176"/>
      <c r="BB24" s="174"/>
    </row>
    <row r="25" spans="1:54" ht="12.75">
      <c r="A25" s="48" t="s">
        <v>119</v>
      </c>
      <c r="B25" s="48" t="s">
        <v>122</v>
      </c>
      <c r="C25" s="90"/>
      <c r="D25" s="211"/>
      <c r="E25" s="211"/>
      <c r="F25" s="68"/>
      <c r="G25" s="212"/>
      <c r="H25" s="68"/>
      <c r="I25" s="68"/>
      <c r="J25" s="63" t="s">
        <v>166</v>
      </c>
      <c r="K25" s="64"/>
      <c r="L25" s="64"/>
      <c r="M25" s="64"/>
      <c r="N25" s="64"/>
      <c r="O25" s="64"/>
      <c r="P25" s="85"/>
      <c r="Q25" s="128"/>
      <c r="R25" s="141"/>
      <c r="S25" s="61" t="s">
        <v>71</v>
      </c>
      <c r="T25" s="64" t="s">
        <v>39</v>
      </c>
      <c r="U25" s="64"/>
      <c r="V25" s="64"/>
      <c r="W25" s="67">
        <f t="shared" si="0"/>
        <v>119042</v>
      </c>
      <c r="X25" s="81">
        <v>0</v>
      </c>
      <c r="Y25" s="70">
        <v>0</v>
      </c>
      <c r="Z25" s="67">
        <f>I43</f>
        <v>119042</v>
      </c>
      <c r="AA25" s="70">
        <v>0</v>
      </c>
      <c r="AB25" s="58"/>
      <c r="AC25" s="47" t="s">
        <v>269</v>
      </c>
      <c r="AD25" s="47"/>
      <c r="AE25" s="47"/>
      <c r="AF25" s="47"/>
      <c r="AG25" s="47"/>
      <c r="AH25" s="47"/>
      <c r="AI25" s="47"/>
      <c r="AJ25" s="47"/>
      <c r="AK25" s="58"/>
      <c r="AL25" s="47" t="s">
        <v>269</v>
      </c>
      <c r="AM25" s="47"/>
      <c r="AN25" s="47"/>
      <c r="AO25" s="47"/>
      <c r="AP25" s="47"/>
      <c r="AQ25" s="47"/>
      <c r="AR25" s="47"/>
      <c r="AS25" s="47"/>
      <c r="AT25" s="46" t="s">
        <v>84</v>
      </c>
      <c r="AU25" s="53"/>
      <c r="AV25" s="53"/>
      <c r="AW25" s="53"/>
      <c r="AX25" s="53"/>
      <c r="AY25" s="54"/>
      <c r="AZ25" s="184">
        <v>7.669</v>
      </c>
      <c r="BA25" s="185">
        <v>29530.9</v>
      </c>
      <c r="BB25" s="174">
        <f>AZ25*BA25</f>
        <v>226472.4721</v>
      </c>
    </row>
    <row r="26" spans="1:54" ht="12.75">
      <c r="A26" s="49"/>
      <c r="B26" s="49" t="s">
        <v>120</v>
      </c>
      <c r="C26" s="91">
        <v>109056121</v>
      </c>
      <c r="D26" s="211">
        <v>24028.1603</v>
      </c>
      <c r="E26" s="211">
        <v>24109.1835</v>
      </c>
      <c r="F26" s="68">
        <v>4800</v>
      </c>
      <c r="G26" s="212">
        <f aca="true" t="shared" si="1" ref="G26:G43">E26-D26</f>
        <v>81.02319999999963</v>
      </c>
      <c r="H26" s="68"/>
      <c r="I26" s="68">
        <f>ROUND(F26*G26+H26,0)</f>
        <v>388911</v>
      </c>
      <c r="J26" s="114" t="s">
        <v>303</v>
      </c>
      <c r="K26" s="115"/>
      <c r="L26" s="115"/>
      <c r="M26" s="86"/>
      <c r="N26" s="53"/>
      <c r="O26" s="53"/>
      <c r="P26" s="53"/>
      <c r="Q26" s="53"/>
      <c r="R26" s="102"/>
      <c r="S26" s="62" t="s">
        <v>72</v>
      </c>
      <c r="T26" s="53" t="s">
        <v>40</v>
      </c>
      <c r="U26" s="53"/>
      <c r="V26" s="53"/>
      <c r="W26" s="68">
        <f>SUM(X26:AA26)</f>
        <v>7590</v>
      </c>
      <c r="X26" s="82">
        <v>0</v>
      </c>
      <c r="Y26" s="71">
        <v>0</v>
      </c>
      <c r="Z26" s="68">
        <f>I45+I46</f>
        <v>7590</v>
      </c>
      <c r="AA26" s="71"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5" t="s">
        <v>85</v>
      </c>
      <c r="AU26" s="55"/>
      <c r="AV26" s="55"/>
      <c r="AW26" s="55"/>
      <c r="AX26" s="64"/>
      <c r="AY26" s="65"/>
      <c r="AZ26" s="184">
        <f>(X14+AG14+AP14)/1000</f>
        <v>3909.654</v>
      </c>
      <c r="BA26" s="169">
        <v>17.2</v>
      </c>
      <c r="BB26" s="174">
        <f>AZ26*BA26</f>
        <v>67246.0488</v>
      </c>
    </row>
    <row r="27" spans="1:54" ht="12.75">
      <c r="A27" s="48" t="s">
        <v>121</v>
      </c>
      <c r="B27" s="48" t="s">
        <v>133</v>
      </c>
      <c r="C27" s="90">
        <v>623125232</v>
      </c>
      <c r="D27" s="213">
        <v>10842.0762</v>
      </c>
      <c r="E27" s="213">
        <v>10918.7871</v>
      </c>
      <c r="F27" s="75">
        <v>1800</v>
      </c>
      <c r="G27" s="214">
        <f t="shared" si="1"/>
        <v>76.71090000000004</v>
      </c>
      <c r="H27" s="73"/>
      <c r="I27" s="75">
        <f>ROUND(G27*F27,0)</f>
        <v>138080</v>
      </c>
      <c r="J27" s="47"/>
      <c r="K27" s="64"/>
      <c r="L27" s="64"/>
      <c r="M27" s="64"/>
      <c r="N27" s="64"/>
      <c r="O27" s="64"/>
      <c r="P27" s="85"/>
      <c r="Q27" s="128"/>
      <c r="R27" s="127"/>
      <c r="S27" s="76"/>
      <c r="T27" s="64"/>
      <c r="U27" s="64"/>
      <c r="V27" s="64"/>
      <c r="W27" s="77"/>
      <c r="X27" s="77"/>
      <c r="Y27" s="78"/>
      <c r="Z27" s="77"/>
      <c r="AA27" s="7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6" t="s">
        <v>86</v>
      </c>
      <c r="AU27" s="53"/>
      <c r="AV27" s="53"/>
      <c r="AW27" s="53"/>
      <c r="AX27" s="51"/>
      <c r="AY27" s="52"/>
      <c r="AZ27" s="184">
        <v>2.191</v>
      </c>
      <c r="BA27" s="169">
        <v>29530.9</v>
      </c>
      <c r="BB27" s="169">
        <f>AZ27*BA27</f>
        <v>64702.2019</v>
      </c>
    </row>
    <row r="28" spans="1:54" ht="12.75">
      <c r="A28" s="49"/>
      <c r="B28" s="49" t="s">
        <v>120</v>
      </c>
      <c r="C28" s="71"/>
      <c r="D28" s="119"/>
      <c r="E28" s="119"/>
      <c r="F28" s="68"/>
      <c r="G28" s="118"/>
      <c r="H28" s="71"/>
      <c r="I28" s="68"/>
      <c r="J28" s="64" t="s">
        <v>169</v>
      </c>
      <c r="K28" s="64"/>
      <c r="L28" s="154"/>
      <c r="M28" s="78"/>
      <c r="N28" s="155"/>
      <c r="O28" s="155"/>
      <c r="P28" s="83"/>
      <c r="Q28" s="64"/>
      <c r="R28" s="85"/>
      <c r="S28" s="47"/>
      <c r="T28" s="47"/>
      <c r="U28" s="47"/>
      <c r="V28" s="47"/>
      <c r="W28" s="47"/>
      <c r="X28" s="47"/>
      <c r="Y28" s="47"/>
      <c r="Z28" s="47"/>
      <c r="AA28" s="47"/>
      <c r="AB28" s="47" t="s">
        <v>226</v>
      </c>
      <c r="AC28" s="47"/>
      <c r="AD28" s="47"/>
      <c r="AE28" s="47"/>
      <c r="AF28" s="47"/>
      <c r="AG28" s="47" t="s">
        <v>227</v>
      </c>
      <c r="AH28" s="47"/>
      <c r="AI28" s="47" t="s">
        <v>228</v>
      </c>
      <c r="AJ28" s="47"/>
      <c r="AK28" s="47" t="s">
        <v>226</v>
      </c>
      <c r="AL28" s="47"/>
      <c r="AM28" s="47"/>
      <c r="AN28" s="47"/>
      <c r="AO28" s="47"/>
      <c r="AP28" s="47" t="s">
        <v>58</v>
      </c>
      <c r="AQ28" s="47"/>
      <c r="AR28" s="47" t="s">
        <v>59</v>
      </c>
      <c r="AS28" s="47"/>
      <c r="AT28" s="63" t="s">
        <v>87</v>
      </c>
      <c r="AU28" s="64"/>
      <c r="AV28" s="64"/>
      <c r="AW28" s="64"/>
      <c r="AX28" s="51"/>
      <c r="AY28" s="52"/>
      <c r="AZ28" s="184">
        <f>(Z14+AI14+AR14)/1000</f>
        <v>628.685</v>
      </c>
      <c r="BA28" s="169">
        <v>17.2</v>
      </c>
      <c r="BB28" s="174">
        <f>AZ28*BA28</f>
        <v>10813.381999999998</v>
      </c>
    </row>
    <row r="29" spans="1:54" ht="12.75">
      <c r="A29" s="48" t="s">
        <v>123</v>
      </c>
      <c r="B29" s="48" t="s">
        <v>134</v>
      </c>
      <c r="C29" s="90">
        <v>623125667</v>
      </c>
      <c r="D29" s="213">
        <v>13796.7577</v>
      </c>
      <c r="E29" s="213">
        <v>13897.4911</v>
      </c>
      <c r="F29" s="75">
        <v>1800</v>
      </c>
      <c r="G29" s="214">
        <f t="shared" si="1"/>
        <v>100.73339999999916</v>
      </c>
      <c r="H29" s="73"/>
      <c r="I29" s="75">
        <f>ROUND(G29*F29,0)</f>
        <v>181320</v>
      </c>
      <c r="J29" s="64"/>
      <c r="K29" s="64"/>
      <c r="L29" s="78"/>
      <c r="M29" s="78"/>
      <c r="N29" s="83"/>
      <c r="O29" s="83"/>
      <c r="P29" s="83"/>
      <c r="Q29" s="64"/>
      <c r="R29" s="85"/>
      <c r="S29" s="47"/>
      <c r="T29" s="47"/>
      <c r="U29" s="47"/>
      <c r="V29" s="47"/>
      <c r="W29" s="47"/>
      <c r="X29" s="47"/>
      <c r="Y29" s="47"/>
      <c r="Z29" s="47"/>
      <c r="AA29" s="47"/>
      <c r="AB29" s="47" t="s">
        <v>304</v>
      </c>
      <c r="AC29" s="47"/>
      <c r="AD29" s="47"/>
      <c r="AE29" s="47"/>
      <c r="AF29" s="47"/>
      <c r="AG29" s="47" t="s">
        <v>57</v>
      </c>
      <c r="AH29" s="47"/>
      <c r="AI29" s="47"/>
      <c r="AJ29" s="47"/>
      <c r="AK29" s="47" t="s">
        <v>304</v>
      </c>
      <c r="AL29" s="47"/>
      <c r="AM29" s="47"/>
      <c r="AN29" s="47"/>
      <c r="AO29" s="47"/>
      <c r="AP29" s="47" t="s">
        <v>57</v>
      </c>
      <c r="AQ29" s="47"/>
      <c r="AR29" s="47"/>
      <c r="AS29" s="47"/>
      <c r="AT29" s="50"/>
      <c r="AU29" s="51"/>
      <c r="AV29" s="51"/>
      <c r="AW29" s="51"/>
      <c r="AX29" s="51"/>
      <c r="AY29" s="52"/>
      <c r="AZ29" s="170"/>
      <c r="BA29" s="176"/>
      <c r="BB29" s="174"/>
    </row>
    <row r="30" spans="1:54" ht="12.75">
      <c r="A30" s="49"/>
      <c r="B30" s="49" t="s">
        <v>120</v>
      </c>
      <c r="C30" s="71"/>
      <c r="D30" s="119"/>
      <c r="E30" s="119"/>
      <c r="F30" s="68"/>
      <c r="G30" s="118"/>
      <c r="H30" s="71"/>
      <c r="I30" s="68"/>
      <c r="J30" s="64"/>
      <c r="K30" s="64"/>
      <c r="L30" s="78"/>
      <c r="M30" s="78"/>
      <c r="N30" s="83"/>
      <c r="O30" s="83"/>
      <c r="P30" s="83"/>
      <c r="Q30" s="64"/>
      <c r="R30" s="85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50"/>
      <c r="AU30" s="51"/>
      <c r="AV30" s="51"/>
      <c r="AW30" s="51"/>
      <c r="AX30" s="51"/>
      <c r="AY30" s="52"/>
      <c r="AZ30" s="170"/>
      <c r="BA30" s="176"/>
      <c r="BB30" s="174"/>
    </row>
    <row r="31" spans="1:54" ht="12.75">
      <c r="A31" s="48" t="s">
        <v>124</v>
      </c>
      <c r="B31" s="48" t="s">
        <v>135</v>
      </c>
      <c r="C31" s="90">
        <v>623126370</v>
      </c>
      <c r="D31" s="213">
        <v>3971.0187</v>
      </c>
      <c r="E31" s="213">
        <v>4017.1652</v>
      </c>
      <c r="F31" s="75">
        <v>4800</v>
      </c>
      <c r="G31" s="214">
        <f t="shared" si="1"/>
        <v>46.14649999999983</v>
      </c>
      <c r="H31" s="73"/>
      <c r="I31" s="75">
        <f>ROUND(G31*F31,0)</f>
        <v>221503</v>
      </c>
      <c r="J31" s="64"/>
      <c r="K31" s="64"/>
      <c r="L31" s="154"/>
      <c r="M31" s="78"/>
      <c r="N31" s="155" t="s">
        <v>170</v>
      </c>
      <c r="O31" s="155"/>
      <c r="P31" s="83"/>
      <c r="Q31" s="64"/>
      <c r="R31" s="85"/>
      <c r="S31" s="47" t="s">
        <v>226</v>
      </c>
      <c r="T31" s="47"/>
      <c r="U31" s="47"/>
      <c r="V31" s="47"/>
      <c r="W31" s="47"/>
      <c r="X31" s="47" t="s">
        <v>227</v>
      </c>
      <c r="Y31" s="47"/>
      <c r="Z31" s="47" t="s">
        <v>228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50"/>
      <c r="AU31" s="51"/>
      <c r="AV31" s="51"/>
      <c r="AW31" s="51"/>
      <c r="AX31" s="51"/>
      <c r="AY31" s="52"/>
      <c r="AZ31" s="170"/>
      <c r="BA31" s="176"/>
      <c r="BB31" s="174"/>
    </row>
    <row r="32" spans="1:54" ht="12.75">
      <c r="A32" s="49"/>
      <c r="B32" s="49" t="s">
        <v>120</v>
      </c>
      <c r="C32" s="71"/>
      <c r="D32" s="119"/>
      <c r="E32" s="119"/>
      <c r="F32" s="68"/>
      <c r="G32" s="118"/>
      <c r="H32" s="71"/>
      <c r="I32" s="68"/>
      <c r="J32" s="64"/>
      <c r="K32" s="64"/>
      <c r="L32" s="78"/>
      <c r="M32" s="78"/>
      <c r="N32" s="155" t="s">
        <v>265</v>
      </c>
      <c r="O32" s="155"/>
      <c r="P32" s="83"/>
      <c r="Q32" s="64"/>
      <c r="R32" s="85"/>
      <c r="S32" s="47" t="s">
        <v>304</v>
      </c>
      <c r="T32" s="47"/>
      <c r="U32" s="47"/>
      <c r="V32" s="47"/>
      <c r="W32" s="47"/>
      <c r="X32" s="47" t="s">
        <v>57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50" t="s">
        <v>224</v>
      </c>
      <c r="AU32" s="51"/>
      <c r="AV32" s="51"/>
      <c r="AW32" s="51"/>
      <c r="AX32" s="51"/>
      <c r="AY32" s="52"/>
      <c r="AZ32" s="170"/>
      <c r="BA32" s="186"/>
      <c r="BB32" s="169"/>
    </row>
    <row r="33" spans="1:54" ht="12.75">
      <c r="A33" s="48" t="s">
        <v>125</v>
      </c>
      <c r="B33" s="48" t="s">
        <v>136</v>
      </c>
      <c r="C33" s="90">
        <v>623125137</v>
      </c>
      <c r="D33" s="213">
        <v>2202.7297</v>
      </c>
      <c r="E33" s="213">
        <v>2202.7303</v>
      </c>
      <c r="F33" s="75">
        <v>4800</v>
      </c>
      <c r="G33" s="214">
        <f t="shared" si="1"/>
        <v>0.000600000000304135</v>
      </c>
      <c r="H33" s="73"/>
      <c r="I33" s="75">
        <f>ROUND(G33*F33,0)</f>
        <v>3</v>
      </c>
      <c r="J33" s="64"/>
      <c r="K33" s="64"/>
      <c r="L33" s="154"/>
      <c r="M33" s="78"/>
      <c r="N33" s="155" t="s">
        <v>304</v>
      </c>
      <c r="O33" s="155"/>
      <c r="P33" s="83"/>
      <c r="Q33" s="64"/>
      <c r="R33" s="85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56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50" t="s">
        <v>222</v>
      </c>
      <c r="AU33" s="51"/>
      <c r="AV33" s="51"/>
      <c r="AW33" s="51"/>
      <c r="AX33" s="51"/>
      <c r="AY33" s="52"/>
      <c r="AZ33" s="170"/>
      <c r="BA33" s="176"/>
      <c r="BB33" s="169"/>
    </row>
    <row r="34" spans="1:54" ht="12.75">
      <c r="A34" s="49"/>
      <c r="B34" s="49" t="s">
        <v>120</v>
      </c>
      <c r="C34" s="71"/>
      <c r="D34" s="119"/>
      <c r="E34" s="119"/>
      <c r="F34" s="68"/>
      <c r="G34" s="118"/>
      <c r="H34" s="71"/>
      <c r="I34" s="68"/>
      <c r="J34" s="64"/>
      <c r="K34" s="64"/>
      <c r="L34" s="78"/>
      <c r="M34" s="78"/>
      <c r="N34" s="155"/>
      <c r="O34" s="155"/>
      <c r="P34" s="83"/>
      <c r="Q34" s="64"/>
      <c r="R34" s="85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4</v>
      </c>
      <c r="AC34" s="47"/>
      <c r="AD34" s="47"/>
      <c r="AE34" s="47"/>
      <c r="AF34" s="47"/>
      <c r="AG34" s="47"/>
      <c r="AH34" s="47"/>
      <c r="AI34" s="47"/>
      <c r="AJ34" s="47"/>
      <c r="AK34" s="47" t="s">
        <v>56</v>
      </c>
      <c r="AL34" s="47"/>
      <c r="AM34" s="47"/>
      <c r="AN34" s="47"/>
      <c r="AO34" s="47"/>
      <c r="AP34" s="47"/>
      <c r="AQ34" s="47"/>
      <c r="AR34" s="47"/>
      <c r="AS34" s="47"/>
      <c r="AT34" s="50" t="s">
        <v>225</v>
      </c>
      <c r="AU34" s="51"/>
      <c r="AV34" s="51"/>
      <c r="AW34" s="51"/>
      <c r="AX34" s="51"/>
      <c r="AY34" s="52"/>
      <c r="AZ34" s="170"/>
      <c r="BA34" s="181"/>
      <c r="BB34" s="169"/>
    </row>
    <row r="35" spans="1:54" ht="12.75">
      <c r="A35" s="48" t="s">
        <v>126</v>
      </c>
      <c r="B35" s="48" t="s">
        <v>137</v>
      </c>
      <c r="C35" s="90">
        <v>623125142</v>
      </c>
      <c r="D35" s="213">
        <v>18634.3599</v>
      </c>
      <c r="E35" s="213">
        <v>18768.5629</v>
      </c>
      <c r="F35" s="75">
        <v>2400</v>
      </c>
      <c r="G35" s="214">
        <f t="shared" si="1"/>
        <v>134.20300000000134</v>
      </c>
      <c r="H35" s="73"/>
      <c r="I35" s="75">
        <f>ROUND(G35*F35,0)</f>
        <v>322087</v>
      </c>
      <c r="J35" s="64"/>
      <c r="K35" s="64"/>
      <c r="L35" s="154"/>
      <c r="M35" s="78"/>
      <c r="N35" s="156" t="s">
        <v>172</v>
      </c>
      <c r="O35" s="156"/>
      <c r="P35" s="83"/>
      <c r="Q35" s="64"/>
      <c r="R35" s="85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73</v>
      </c>
      <c r="AC35" s="47"/>
      <c r="AD35" s="47"/>
      <c r="AE35" s="47"/>
      <c r="AF35" s="47"/>
      <c r="AG35" s="47" t="s">
        <v>42</v>
      </c>
      <c r="AH35" s="47"/>
      <c r="AI35" s="47" t="s">
        <v>41</v>
      </c>
      <c r="AJ35" s="47"/>
      <c r="AK35" s="47" t="s">
        <v>229</v>
      </c>
      <c r="AL35" s="47"/>
      <c r="AM35" s="47"/>
      <c r="AN35" s="47"/>
      <c r="AO35" s="47"/>
      <c r="AP35" s="47"/>
      <c r="AQ35" s="47" t="s">
        <v>230</v>
      </c>
      <c r="AR35" s="47"/>
      <c r="AS35" s="47"/>
      <c r="AT35" s="50" t="s">
        <v>222</v>
      </c>
      <c r="AU35" s="51"/>
      <c r="AV35" s="51"/>
      <c r="AW35" s="51"/>
      <c r="AX35" s="51"/>
      <c r="AY35" s="52"/>
      <c r="AZ35" s="170"/>
      <c r="BA35" s="181"/>
      <c r="BB35" s="169"/>
    </row>
    <row r="36" spans="1:54" ht="12.75">
      <c r="A36" s="49"/>
      <c r="B36" s="49" t="s">
        <v>120</v>
      </c>
      <c r="C36" s="71"/>
      <c r="D36" s="119"/>
      <c r="E36" s="119"/>
      <c r="F36" s="68"/>
      <c r="G36" s="118"/>
      <c r="H36" s="71"/>
      <c r="I36" s="68"/>
      <c r="J36" s="64"/>
      <c r="K36" s="129"/>
      <c r="L36" s="78"/>
      <c r="M36" s="78"/>
      <c r="N36" s="157" t="s">
        <v>171</v>
      </c>
      <c r="O36" s="83"/>
      <c r="P36" s="83"/>
      <c r="Q36" s="64"/>
      <c r="R36" s="85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88</v>
      </c>
      <c r="AC36" s="47"/>
      <c r="AD36" s="47"/>
      <c r="AE36" s="47"/>
      <c r="AF36" s="47"/>
      <c r="AG36" s="47" t="s">
        <v>57</v>
      </c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57</v>
      </c>
      <c r="AR36" s="47"/>
      <c r="AS36" s="47"/>
      <c r="AT36" s="50" t="s">
        <v>222</v>
      </c>
      <c r="AU36" s="51"/>
      <c r="AV36" s="51"/>
      <c r="AW36" s="51"/>
      <c r="AX36" s="51"/>
      <c r="AY36" s="52"/>
      <c r="AZ36" s="170"/>
      <c r="BA36" s="181"/>
      <c r="BB36" s="169"/>
    </row>
    <row r="37" spans="1:54" ht="12.75">
      <c r="A37" s="48" t="s">
        <v>127</v>
      </c>
      <c r="B37" s="48" t="s">
        <v>138</v>
      </c>
      <c r="C37" s="90">
        <v>623125205</v>
      </c>
      <c r="D37" s="213">
        <v>7319.0844</v>
      </c>
      <c r="E37" s="213">
        <v>7396.0996</v>
      </c>
      <c r="F37" s="75">
        <v>1800</v>
      </c>
      <c r="G37" s="214">
        <f t="shared" si="1"/>
        <v>77.01519999999982</v>
      </c>
      <c r="H37" s="73"/>
      <c r="I37" s="75">
        <f>ROUND(G37*F37,0)</f>
        <v>138627</v>
      </c>
      <c r="J37" s="47"/>
      <c r="K37" s="64"/>
      <c r="L37" s="64"/>
      <c r="M37" s="64"/>
      <c r="N37" s="64"/>
      <c r="O37" s="64"/>
      <c r="P37" s="85"/>
      <c r="Q37" s="126"/>
      <c r="R37" s="127"/>
      <c r="S37" s="47" t="s">
        <v>284</v>
      </c>
      <c r="T37" s="47"/>
      <c r="U37" s="47"/>
      <c r="V37" s="47"/>
      <c r="W37" s="47"/>
      <c r="X37" s="47" t="s">
        <v>227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51" t="s">
        <v>187</v>
      </c>
      <c r="AU37" s="51"/>
      <c r="AV37" s="51"/>
      <c r="AW37" s="51"/>
      <c r="AX37" s="51"/>
      <c r="AY37" s="52"/>
      <c r="AZ37" s="170"/>
      <c r="BA37" s="176"/>
      <c r="BB37" s="169"/>
    </row>
    <row r="38" spans="1:54" ht="12.75" customHeight="1">
      <c r="A38" s="49"/>
      <c r="B38" s="49" t="s">
        <v>120</v>
      </c>
      <c r="C38" s="71"/>
      <c r="D38" s="119"/>
      <c r="E38" s="119"/>
      <c r="F38" s="68"/>
      <c r="G38" s="118"/>
      <c r="H38" s="71"/>
      <c r="I38" s="68"/>
      <c r="J38" s="47"/>
      <c r="K38" s="64"/>
      <c r="L38" s="64"/>
      <c r="M38" s="64"/>
      <c r="N38" s="64"/>
      <c r="O38" s="64"/>
      <c r="P38" s="85"/>
      <c r="Q38" s="126"/>
      <c r="R38" s="127"/>
      <c r="S38" s="47"/>
      <c r="T38" s="47"/>
      <c r="U38" s="47"/>
      <c r="V38" s="47"/>
      <c r="W38" s="47"/>
      <c r="X38" s="47" t="s">
        <v>57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50" t="s">
        <v>222</v>
      </c>
      <c r="AU38" s="51"/>
      <c r="AV38" s="51" t="s">
        <v>26</v>
      </c>
      <c r="AW38" s="51"/>
      <c r="AX38" s="51"/>
      <c r="AY38" s="52"/>
      <c r="AZ38" s="170"/>
      <c r="BA38" s="181"/>
      <c r="BB38" s="169"/>
    </row>
    <row r="39" spans="1:54" ht="12.75" customHeight="1">
      <c r="A39" s="48" t="s">
        <v>128</v>
      </c>
      <c r="B39" s="48" t="s">
        <v>139</v>
      </c>
      <c r="C39" s="90">
        <v>623123704</v>
      </c>
      <c r="D39" s="213">
        <v>13962.698</v>
      </c>
      <c r="E39" s="213">
        <v>14126.4031</v>
      </c>
      <c r="F39" s="75">
        <v>1800</v>
      </c>
      <c r="G39" s="214">
        <f t="shared" si="1"/>
        <v>163.70509999999922</v>
      </c>
      <c r="H39" s="73"/>
      <c r="I39" s="75">
        <f>ROUND(G39*F39,0)</f>
        <v>294669</v>
      </c>
      <c r="J39" s="47"/>
      <c r="K39" s="64"/>
      <c r="L39" s="64"/>
      <c r="M39" s="64"/>
      <c r="N39" s="64"/>
      <c r="O39" s="64"/>
      <c r="P39" s="85"/>
      <c r="Q39" s="126"/>
      <c r="R39" s="12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50" t="s">
        <v>223</v>
      </c>
      <c r="AU39" s="51"/>
      <c r="AV39" s="51" t="s">
        <v>220</v>
      </c>
      <c r="AW39" s="51"/>
      <c r="AX39" s="51"/>
      <c r="AY39" s="52"/>
      <c r="AZ39" s="170"/>
      <c r="BA39" s="181"/>
      <c r="BB39" s="169"/>
    </row>
    <row r="40" spans="1:54" ht="12.75" customHeight="1">
      <c r="A40" s="49"/>
      <c r="B40" s="49" t="s">
        <v>120</v>
      </c>
      <c r="C40" s="71"/>
      <c r="D40" s="119"/>
      <c r="E40" s="119"/>
      <c r="F40" s="68"/>
      <c r="G40" s="118"/>
      <c r="H40" s="71"/>
      <c r="I40" s="68"/>
      <c r="J40" s="47"/>
      <c r="K40" s="64"/>
      <c r="L40" s="64"/>
      <c r="M40" s="64"/>
      <c r="N40" s="64"/>
      <c r="O40" s="64"/>
      <c r="P40" s="85"/>
      <c r="Q40" s="126"/>
      <c r="R40" s="127"/>
      <c r="S40" s="129"/>
      <c r="T40" s="158"/>
      <c r="U40" s="64"/>
      <c r="V40" s="64"/>
      <c r="W40" s="83"/>
      <c r="X40" s="83"/>
      <c r="Y40" s="159"/>
      <c r="Z40" s="64"/>
      <c r="AA40" s="85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50"/>
      <c r="AU40" s="51"/>
      <c r="AV40" s="51"/>
      <c r="AW40" s="51"/>
      <c r="AX40" s="51"/>
      <c r="AY40" s="52"/>
      <c r="AZ40" s="170"/>
      <c r="BA40" s="181"/>
      <c r="BB40" s="169"/>
    </row>
    <row r="41" spans="1:54" ht="12.75" customHeight="1">
      <c r="A41" s="48" t="s">
        <v>129</v>
      </c>
      <c r="B41" s="48" t="s">
        <v>140</v>
      </c>
      <c r="C41" s="90">
        <v>623125794</v>
      </c>
      <c r="D41" s="213">
        <v>546.022</v>
      </c>
      <c r="E41" s="213">
        <v>563.245</v>
      </c>
      <c r="F41" s="75">
        <v>1800</v>
      </c>
      <c r="G41" s="214">
        <f t="shared" si="1"/>
        <v>17.222999999999956</v>
      </c>
      <c r="H41" s="73"/>
      <c r="I41" s="75">
        <f>ROUND(G41*F41,0)</f>
        <v>31001</v>
      </c>
      <c r="J41" s="47"/>
      <c r="K41" s="64"/>
      <c r="L41" s="64"/>
      <c r="M41" s="64"/>
      <c r="N41" s="64"/>
      <c r="O41" s="64"/>
      <c r="P41" s="85"/>
      <c r="Q41" s="126"/>
      <c r="R41" s="127"/>
      <c r="S41" s="129"/>
      <c r="T41" s="158"/>
      <c r="U41" s="64"/>
      <c r="V41" s="64"/>
      <c r="W41" s="83"/>
      <c r="X41" s="83"/>
      <c r="Y41" s="159"/>
      <c r="Z41" s="64"/>
      <c r="AA41" s="85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50"/>
      <c r="AU41" s="51"/>
      <c r="AV41" s="51"/>
      <c r="AW41" s="51"/>
      <c r="AX41" s="51"/>
      <c r="AY41" s="52"/>
      <c r="AZ41" s="170"/>
      <c r="BA41" s="181"/>
      <c r="BB41" s="169"/>
    </row>
    <row r="42" spans="1:54" ht="12.75" customHeight="1">
      <c r="A42" s="49"/>
      <c r="B42" s="49" t="s">
        <v>120</v>
      </c>
      <c r="C42" s="71"/>
      <c r="D42" s="119"/>
      <c r="E42" s="119"/>
      <c r="F42" s="68"/>
      <c r="G42" s="118"/>
      <c r="H42" s="71"/>
      <c r="I42" s="68"/>
      <c r="J42" s="47"/>
      <c r="K42" s="64"/>
      <c r="L42" s="64"/>
      <c r="M42" s="64"/>
      <c r="N42" s="64"/>
      <c r="O42" s="64"/>
      <c r="P42" s="85"/>
      <c r="Q42" s="126"/>
      <c r="R42" s="127"/>
      <c r="S42" s="158"/>
      <c r="T42" s="129"/>
      <c r="U42" s="64"/>
      <c r="V42" s="64"/>
      <c r="W42" s="64"/>
      <c r="X42" s="64"/>
      <c r="Y42" s="64"/>
      <c r="Z42" s="64"/>
      <c r="AA42" s="85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50"/>
      <c r="AU42" s="51"/>
      <c r="AV42" s="51"/>
      <c r="AW42" s="51"/>
      <c r="AX42" s="51"/>
      <c r="AY42" s="52"/>
      <c r="AZ42" s="170"/>
      <c r="BA42" s="176"/>
      <c r="BB42" s="169"/>
    </row>
    <row r="43" spans="1:54" ht="12.75">
      <c r="A43" s="48" t="s">
        <v>130</v>
      </c>
      <c r="B43" s="48" t="s">
        <v>141</v>
      </c>
      <c r="C43" s="90">
        <v>623125736</v>
      </c>
      <c r="D43" s="213">
        <v>7057.1289</v>
      </c>
      <c r="E43" s="213">
        <v>7156.3307</v>
      </c>
      <c r="F43" s="75">
        <v>1200</v>
      </c>
      <c r="G43" s="214">
        <f t="shared" si="1"/>
        <v>99.20180000000073</v>
      </c>
      <c r="H43" s="73"/>
      <c r="I43" s="75">
        <f>ROUND(G43*F43,0)</f>
        <v>119042</v>
      </c>
      <c r="J43" s="47"/>
      <c r="K43" s="64"/>
      <c r="L43" s="64"/>
      <c r="M43" s="64"/>
      <c r="N43" s="64"/>
      <c r="O43" s="64"/>
      <c r="P43" s="85"/>
      <c r="Q43" s="126"/>
      <c r="R43" s="127"/>
      <c r="S43" s="129"/>
      <c r="T43" s="158"/>
      <c r="U43" s="64"/>
      <c r="V43" s="64"/>
      <c r="W43" s="83"/>
      <c r="X43" s="83"/>
      <c r="Y43" s="159"/>
      <c r="Z43" s="64"/>
      <c r="AA43" s="85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50" t="s">
        <v>187</v>
      </c>
      <c r="AU43" s="51"/>
      <c r="AV43" s="51"/>
      <c r="AW43" s="51"/>
      <c r="AX43" s="51"/>
      <c r="AY43" s="52"/>
      <c r="AZ43" s="170"/>
      <c r="BA43" s="181"/>
      <c r="BB43" s="169"/>
    </row>
    <row r="44" spans="1:54" ht="12.75">
      <c r="A44" s="49"/>
      <c r="B44" s="49" t="s">
        <v>120</v>
      </c>
      <c r="C44" s="70"/>
      <c r="D44" s="119"/>
      <c r="E44" s="119"/>
      <c r="F44" s="68"/>
      <c r="G44" s="118"/>
      <c r="H44" s="71"/>
      <c r="I44" s="68"/>
      <c r="J44" s="64"/>
      <c r="K44" s="64"/>
      <c r="L44" s="64"/>
      <c r="M44" s="64"/>
      <c r="N44" s="64"/>
      <c r="O44" s="64"/>
      <c r="P44" s="85"/>
      <c r="Q44" s="126"/>
      <c r="R44" s="12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50"/>
      <c r="AU44" s="51"/>
      <c r="AV44" s="51"/>
      <c r="AW44" s="51"/>
      <c r="AX44" s="51"/>
      <c r="AY44" s="52"/>
      <c r="AZ44" s="170"/>
      <c r="BA44" s="176"/>
      <c r="BB44" s="169"/>
    </row>
    <row r="45" spans="1:54" ht="12.75">
      <c r="A45" s="48" t="s">
        <v>131</v>
      </c>
      <c r="B45" s="50" t="s">
        <v>132</v>
      </c>
      <c r="C45" s="90">
        <v>1110171156</v>
      </c>
      <c r="D45" s="213">
        <v>23726.6704</v>
      </c>
      <c r="E45" s="213">
        <v>23916.4256</v>
      </c>
      <c r="F45" s="75">
        <v>40</v>
      </c>
      <c r="G45" s="214">
        <f>E45-D45</f>
        <v>189.7551999999996</v>
      </c>
      <c r="H45" s="73"/>
      <c r="I45" s="75">
        <f>ROUND(G45*F45,0)</f>
        <v>7590</v>
      </c>
      <c r="J45" s="64"/>
      <c r="K45" s="64"/>
      <c r="L45" s="64"/>
      <c r="M45" s="64"/>
      <c r="N45" s="64"/>
      <c r="O45" s="64"/>
      <c r="P45" s="85"/>
      <c r="Q45" s="128"/>
      <c r="R45" s="12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50" t="s">
        <v>0</v>
      </c>
      <c r="AU45" s="51"/>
      <c r="AV45" s="51"/>
      <c r="AW45" s="51"/>
      <c r="AX45" s="51"/>
      <c r="AY45" s="52"/>
      <c r="AZ45" s="170"/>
      <c r="BA45" s="176"/>
      <c r="BB45" s="169"/>
    </row>
    <row r="46" spans="1:54" ht="12.75">
      <c r="A46" s="49"/>
      <c r="B46" s="46" t="s">
        <v>120</v>
      </c>
      <c r="C46" s="91"/>
      <c r="D46" s="225"/>
      <c r="E46" s="213"/>
      <c r="F46" s="75"/>
      <c r="G46" s="214"/>
      <c r="H46" s="73"/>
      <c r="I46" s="75"/>
      <c r="J46" s="64"/>
      <c r="K46" s="64"/>
      <c r="L46" s="64"/>
      <c r="M46" s="64"/>
      <c r="N46" s="64"/>
      <c r="O46" s="64"/>
      <c r="P46" s="85"/>
      <c r="Q46" s="126"/>
      <c r="R46" s="12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50"/>
      <c r="AU46" s="51"/>
      <c r="AV46" s="51" t="s">
        <v>191</v>
      </c>
      <c r="AW46" s="51"/>
      <c r="AX46" s="51"/>
      <c r="AY46" s="52"/>
      <c r="AZ46" s="170"/>
      <c r="BA46" s="186"/>
      <c r="BB46" s="169"/>
    </row>
    <row r="47" spans="1:54" ht="12.75">
      <c r="A47" s="94"/>
      <c r="B47" s="55"/>
      <c r="C47" s="86"/>
      <c r="D47" s="92"/>
      <c r="E47" s="93"/>
      <c r="F47" s="93"/>
      <c r="G47" s="108" t="s">
        <v>142</v>
      </c>
      <c r="H47" s="56"/>
      <c r="I47" s="125">
        <f>ROUND((SUM(I25:I46)+I20),0)</f>
        <v>4282787</v>
      </c>
      <c r="J47" s="64"/>
      <c r="K47" s="64"/>
      <c r="L47" s="64"/>
      <c r="M47" s="64"/>
      <c r="N47" s="64"/>
      <c r="O47" s="64"/>
      <c r="P47" s="85"/>
      <c r="Q47" s="128"/>
      <c r="R47" s="12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50"/>
      <c r="AU47" s="51"/>
      <c r="AV47" s="51"/>
      <c r="AW47" s="51"/>
      <c r="AX47" s="51"/>
      <c r="AY47" s="52"/>
      <c r="AZ47" s="170"/>
      <c r="BA47" s="176"/>
      <c r="BB47" s="169"/>
    </row>
    <row r="48" spans="1:54" ht="12.75">
      <c r="A48" s="48" t="s">
        <v>145</v>
      </c>
      <c r="B48" s="50" t="s">
        <v>143</v>
      </c>
      <c r="C48" s="95"/>
      <c r="D48" s="95"/>
      <c r="E48" s="96"/>
      <c r="F48" s="96"/>
      <c r="G48" s="97"/>
      <c r="H48" s="51"/>
      <c r="I48" s="98"/>
      <c r="J48" s="64"/>
      <c r="K48" s="64"/>
      <c r="L48" s="64"/>
      <c r="M48" s="64"/>
      <c r="N48" s="64"/>
      <c r="O48" s="64"/>
      <c r="P48" s="85"/>
      <c r="Q48" s="126"/>
      <c r="R48" s="12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50"/>
      <c r="AU48" s="51"/>
      <c r="AV48" s="51"/>
      <c r="AW48" s="51"/>
      <c r="AX48" s="51"/>
      <c r="AY48" s="52"/>
      <c r="AZ48" s="170"/>
      <c r="BA48" s="186"/>
      <c r="BB48" s="169"/>
    </row>
    <row r="49" spans="1:54" ht="12.75">
      <c r="A49" s="74"/>
      <c r="B49" s="63" t="s">
        <v>144</v>
      </c>
      <c r="C49" s="99"/>
      <c r="D49" s="86"/>
      <c r="E49" s="100"/>
      <c r="F49" s="100"/>
      <c r="G49" s="101"/>
      <c r="H49" s="53"/>
      <c r="I49" s="102"/>
      <c r="J49" s="64"/>
      <c r="K49" s="64"/>
      <c r="L49" s="129"/>
      <c r="M49" s="64"/>
      <c r="N49" s="64"/>
      <c r="O49" s="64"/>
      <c r="P49" s="85"/>
      <c r="Q49" s="126"/>
      <c r="R49" s="12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50"/>
      <c r="AU49" s="51"/>
      <c r="AV49" s="51" t="s">
        <v>191</v>
      </c>
      <c r="AW49" s="51"/>
      <c r="AX49" s="51"/>
      <c r="AY49" s="52"/>
      <c r="AZ49" s="170"/>
      <c r="BA49" s="181"/>
      <c r="BB49" s="169"/>
    </row>
    <row r="50" spans="1:54" ht="12.75">
      <c r="A50" s="50" t="s">
        <v>146</v>
      </c>
      <c r="B50" s="48" t="s">
        <v>238</v>
      </c>
      <c r="C50" s="192"/>
      <c r="D50" s="104"/>
      <c r="E50" s="104"/>
      <c r="F50" s="60"/>
      <c r="G50" s="105"/>
      <c r="H50" s="57"/>
      <c r="I50" s="60"/>
      <c r="J50" s="64"/>
      <c r="K50" s="64"/>
      <c r="L50" s="64"/>
      <c r="M50" s="64"/>
      <c r="N50" s="64"/>
      <c r="O50" s="64"/>
      <c r="P50" s="64"/>
      <c r="Q50" s="64"/>
      <c r="R50" s="64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55"/>
      <c r="AU50" s="55"/>
      <c r="AV50" s="160" t="s">
        <v>270</v>
      </c>
      <c r="AW50" s="55"/>
      <c r="AX50" s="55"/>
      <c r="AY50" s="56"/>
      <c r="AZ50" s="170"/>
      <c r="BA50" s="181"/>
      <c r="BB50" s="169"/>
    </row>
    <row r="51" spans="1:54" ht="12.75">
      <c r="A51" s="63"/>
      <c r="B51" s="74"/>
      <c r="C51" s="193">
        <v>611127627</v>
      </c>
      <c r="D51" s="190">
        <v>7573.8612</v>
      </c>
      <c r="E51" s="190">
        <v>7633.4732</v>
      </c>
      <c r="F51" s="60">
        <v>40</v>
      </c>
      <c r="G51" s="142">
        <f>E51-D51</f>
        <v>59.61200000000008</v>
      </c>
      <c r="H51" s="60"/>
      <c r="I51" s="60">
        <f>ROUND(F51*G51+H51,0)</f>
        <v>2384</v>
      </c>
      <c r="J51" s="64"/>
      <c r="K51" s="64"/>
      <c r="L51" s="64"/>
      <c r="M51" s="64"/>
      <c r="N51" s="64"/>
      <c r="O51" s="64"/>
      <c r="P51" s="64"/>
      <c r="Q51" s="64"/>
      <c r="R51" s="64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64"/>
      <c r="AU51" s="47"/>
      <c r="AV51" s="47"/>
      <c r="AW51" s="47"/>
      <c r="AX51" s="47"/>
      <c r="AY51" s="47"/>
      <c r="AZ51" s="47"/>
      <c r="BA51" s="47"/>
      <c r="BB51" s="47"/>
    </row>
    <row r="52" spans="1:54" ht="12.75">
      <c r="A52" s="63"/>
      <c r="B52" s="49" t="s">
        <v>233</v>
      </c>
      <c r="C52" s="193"/>
      <c r="D52" s="194"/>
      <c r="E52" s="194"/>
      <c r="F52" s="60"/>
      <c r="G52" s="105"/>
      <c r="H52" s="60"/>
      <c r="I52" s="60"/>
      <c r="J52" s="64"/>
      <c r="K52" s="64"/>
      <c r="L52" s="64"/>
      <c r="M52" s="64"/>
      <c r="N52" s="64"/>
      <c r="O52" s="64"/>
      <c r="P52" s="64"/>
      <c r="Q52" s="64"/>
      <c r="R52" s="64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64"/>
      <c r="AU52" s="47"/>
      <c r="AV52" s="47"/>
      <c r="AW52" s="47"/>
      <c r="AX52" s="47"/>
      <c r="AY52" s="47"/>
      <c r="AZ52" s="47"/>
      <c r="BA52" s="47"/>
      <c r="BB52" s="47"/>
    </row>
    <row r="53" spans="1:54" ht="12.75">
      <c r="A53" s="48" t="s">
        <v>149</v>
      </c>
      <c r="B53" s="65"/>
      <c r="C53" s="106">
        <v>810120245</v>
      </c>
      <c r="D53" s="190">
        <v>4173.3869</v>
      </c>
      <c r="E53" s="190">
        <v>4193.1262</v>
      </c>
      <c r="F53" s="60">
        <v>3600</v>
      </c>
      <c r="G53" s="142">
        <f>E53-D53</f>
        <v>19.739299999999275</v>
      </c>
      <c r="H53" s="60"/>
      <c r="I53" s="60">
        <f>ROUND(F53*G53+H53,0)</f>
        <v>71061</v>
      </c>
      <c r="J53" s="64"/>
      <c r="K53" s="64"/>
      <c r="L53" s="64"/>
      <c r="M53" s="64"/>
      <c r="N53" s="64"/>
      <c r="O53" s="64"/>
      <c r="P53" s="64"/>
      <c r="Q53" s="64"/>
      <c r="R53" s="64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64" t="s">
        <v>341</v>
      </c>
      <c r="AU53" s="47"/>
      <c r="AV53" s="47"/>
      <c r="AW53" s="47"/>
      <c r="AX53" s="47"/>
      <c r="AY53" s="47"/>
      <c r="AZ53" s="47"/>
      <c r="BA53" s="47"/>
      <c r="BB53" s="47"/>
    </row>
    <row r="54" spans="1:54" ht="12.75">
      <c r="A54" s="74"/>
      <c r="B54" s="65" t="s">
        <v>248</v>
      </c>
      <c r="C54" s="106"/>
      <c r="D54" s="190"/>
      <c r="E54" s="190"/>
      <c r="F54" s="60"/>
      <c r="G54" s="142"/>
      <c r="H54" s="44"/>
      <c r="I54" s="60"/>
      <c r="J54" s="64"/>
      <c r="K54" s="64"/>
      <c r="L54" s="64"/>
      <c r="M54" s="64"/>
      <c r="N54" s="64"/>
      <c r="O54" s="64"/>
      <c r="P54" s="64"/>
      <c r="Q54" s="64"/>
      <c r="R54" s="64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64"/>
      <c r="AU54" s="47"/>
      <c r="AV54" s="47"/>
      <c r="AW54" s="47"/>
      <c r="AX54" s="47"/>
      <c r="AY54" s="47"/>
      <c r="AZ54" s="47"/>
      <c r="BA54" s="47"/>
      <c r="BB54" s="47"/>
    </row>
    <row r="55" spans="1:54" ht="12.75">
      <c r="A55" s="74"/>
      <c r="B55" s="65"/>
      <c r="C55" s="103">
        <v>4050284</v>
      </c>
      <c r="D55" s="121">
        <v>5084.2558</v>
      </c>
      <c r="E55" s="121">
        <v>5112.7565</v>
      </c>
      <c r="F55" s="60">
        <v>3600</v>
      </c>
      <c r="G55" s="143">
        <f>E55-D55</f>
        <v>28.500700000000506</v>
      </c>
      <c r="H55" s="44"/>
      <c r="I55" s="60">
        <f>ROUND(F55*G55+H55,0)</f>
        <v>102603</v>
      </c>
      <c r="J55" s="64"/>
      <c r="K55" s="64"/>
      <c r="L55" s="64"/>
      <c r="M55" s="64"/>
      <c r="N55" s="64"/>
      <c r="O55" s="64"/>
      <c r="P55" s="64"/>
      <c r="Q55" s="64"/>
      <c r="R55" s="64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64"/>
      <c r="AU55" s="47"/>
      <c r="AV55" s="47"/>
      <c r="AW55" s="47"/>
      <c r="AX55" s="47"/>
      <c r="AY55" s="47"/>
      <c r="AZ55" s="47"/>
      <c r="BA55" s="47"/>
      <c r="BB55" s="47"/>
    </row>
    <row r="56" spans="1:54" ht="12.75">
      <c r="A56" s="49"/>
      <c r="B56" s="54"/>
      <c r="C56" s="103"/>
      <c r="D56" s="121"/>
      <c r="E56" s="121"/>
      <c r="F56" s="60"/>
      <c r="G56" s="143"/>
      <c r="H56" s="44"/>
      <c r="I56" s="60"/>
      <c r="J56" s="64"/>
      <c r="K56" s="64"/>
      <c r="L56" s="64"/>
      <c r="M56" s="64"/>
      <c r="N56" s="64"/>
      <c r="O56" s="64"/>
      <c r="P56" s="64"/>
      <c r="Q56" s="64"/>
      <c r="R56" s="130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64"/>
      <c r="AU56" s="47"/>
      <c r="AV56" s="47"/>
      <c r="AW56" s="47"/>
      <c r="AX56" s="47"/>
      <c r="AY56" s="47"/>
      <c r="AZ56" s="47"/>
      <c r="BA56" s="47"/>
      <c r="BB56" s="47"/>
    </row>
    <row r="57" spans="1:54" ht="12.75">
      <c r="A57" s="74" t="s">
        <v>150</v>
      </c>
      <c r="B57" s="48" t="s">
        <v>116</v>
      </c>
      <c r="C57" s="57"/>
      <c r="D57" s="104"/>
      <c r="E57" s="104"/>
      <c r="F57" s="60"/>
      <c r="G57" s="105"/>
      <c r="H57" s="44"/>
      <c r="I57" s="60"/>
      <c r="J57" s="64"/>
      <c r="K57" s="47"/>
      <c r="L57" s="47"/>
      <c r="M57" s="47"/>
      <c r="N57" s="47"/>
      <c r="O57" s="47"/>
      <c r="P57" s="47"/>
      <c r="Q57" s="47"/>
      <c r="R57" s="131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64"/>
      <c r="AU57" s="47"/>
      <c r="AV57" s="47"/>
      <c r="AW57" s="47"/>
      <c r="AX57" s="47"/>
      <c r="AY57" s="47"/>
      <c r="AZ57" s="47"/>
      <c r="BA57" s="47"/>
      <c r="BB57" s="161"/>
    </row>
    <row r="58" spans="1:54" ht="12.75">
      <c r="A58" s="195"/>
      <c r="B58" s="74" t="s">
        <v>115</v>
      </c>
      <c r="C58" s="193">
        <v>611127492</v>
      </c>
      <c r="D58" s="190">
        <v>26383.0864</v>
      </c>
      <c r="E58" s="190">
        <v>26547.7524</v>
      </c>
      <c r="F58" s="60">
        <v>20</v>
      </c>
      <c r="G58" s="142">
        <f>E58-D58</f>
        <v>164.66600000000108</v>
      </c>
      <c r="H58" s="60"/>
      <c r="I58" s="60">
        <f>ROUND(F58*G58+H58,0)</f>
        <v>3293</v>
      </c>
      <c r="J58" s="6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64"/>
      <c r="AU58" s="47"/>
      <c r="AV58" s="47" t="s">
        <v>51</v>
      </c>
      <c r="AW58" s="47"/>
      <c r="AX58" s="47"/>
      <c r="AY58" s="47"/>
      <c r="AZ58" s="47"/>
      <c r="BA58" s="47"/>
      <c r="BB58" s="162">
        <f>BA9</f>
        <v>3.9060970770100005</v>
      </c>
    </row>
    <row r="59" spans="1:54" ht="12.75">
      <c r="A59" s="50" t="s">
        <v>151</v>
      </c>
      <c r="B59" s="48" t="s">
        <v>239</v>
      </c>
      <c r="C59" s="197"/>
      <c r="D59" s="104"/>
      <c r="E59" s="104"/>
      <c r="F59" s="60"/>
      <c r="G59" s="105"/>
      <c r="H59" s="44"/>
      <c r="I59" s="60"/>
      <c r="J59" s="64"/>
      <c r="K59" s="64"/>
      <c r="L59" s="64"/>
      <c r="M59" s="64"/>
      <c r="N59" s="64"/>
      <c r="O59" s="64"/>
      <c r="P59" s="64"/>
      <c r="Q59" s="64"/>
      <c r="R59" s="64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64"/>
      <c r="AU59" s="47"/>
      <c r="AV59" s="47"/>
      <c r="AW59" s="47"/>
      <c r="AX59" s="47"/>
      <c r="AY59" s="47"/>
      <c r="AZ59" s="47"/>
      <c r="BA59" s="47"/>
      <c r="BB59" s="47"/>
    </row>
    <row r="60" spans="1:54" ht="12.75">
      <c r="A60" s="196"/>
      <c r="B60" s="70" t="s">
        <v>280</v>
      </c>
      <c r="C60" s="193">
        <v>611127702</v>
      </c>
      <c r="D60" s="190">
        <v>39664.2564</v>
      </c>
      <c r="E60" s="190">
        <v>39934.0104</v>
      </c>
      <c r="F60" s="60">
        <v>60</v>
      </c>
      <c r="G60" s="142">
        <f>E60-D60</f>
        <v>269.7540000000008</v>
      </c>
      <c r="H60" s="44"/>
      <c r="I60" s="60">
        <f>ROUND(F60*G60+H60,0)</f>
        <v>16185</v>
      </c>
      <c r="J60" s="64"/>
      <c r="K60" s="64"/>
      <c r="L60" s="64"/>
      <c r="M60" s="64"/>
      <c r="N60" s="64"/>
      <c r="O60" s="64"/>
      <c r="P60" s="64"/>
      <c r="Q60" s="64"/>
      <c r="R60" s="64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3.5">
      <c r="A61" s="63"/>
      <c r="B61" s="70" t="s">
        <v>281</v>
      </c>
      <c r="C61" s="193">
        <v>611127555</v>
      </c>
      <c r="D61" s="190">
        <v>23150.3512</v>
      </c>
      <c r="E61" s="190">
        <v>23680.7536</v>
      </c>
      <c r="F61" s="60">
        <v>60</v>
      </c>
      <c r="G61" s="142">
        <f>E61-D61</f>
        <v>530.402399999999</v>
      </c>
      <c r="H61" s="44"/>
      <c r="I61" s="60">
        <f>ROUND(F61*G61+H61,0)</f>
        <v>31824</v>
      </c>
      <c r="J61" s="64"/>
      <c r="K61" s="64"/>
      <c r="L61" s="64"/>
      <c r="M61" s="64"/>
      <c r="N61" s="64"/>
      <c r="O61" s="132"/>
      <c r="P61" s="133"/>
      <c r="Q61" s="64"/>
      <c r="R61" s="64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64"/>
      <c r="AU61" s="64"/>
      <c r="AV61" s="64"/>
      <c r="AW61" s="64"/>
      <c r="AX61" s="64"/>
      <c r="AY61" s="132"/>
      <c r="AZ61" s="133"/>
      <c r="BA61" s="64"/>
      <c r="BB61" s="64"/>
    </row>
    <row r="62" spans="1:54" ht="12.75">
      <c r="A62" s="50" t="s">
        <v>152</v>
      </c>
      <c r="B62" s="48" t="s">
        <v>240</v>
      </c>
      <c r="C62" s="198"/>
      <c r="D62" s="122"/>
      <c r="E62" s="122"/>
      <c r="F62" s="60"/>
      <c r="G62" s="105"/>
      <c r="H62" s="44"/>
      <c r="I62" s="60"/>
      <c r="J62" s="64"/>
      <c r="K62" s="64"/>
      <c r="L62" s="64"/>
      <c r="M62" s="64"/>
      <c r="N62" s="64"/>
      <c r="O62" s="64"/>
      <c r="P62" s="64"/>
      <c r="Q62" s="64"/>
      <c r="R62" s="64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2.75">
      <c r="A63" s="196"/>
      <c r="B63" s="74"/>
      <c r="C63" s="193">
        <v>1110171163</v>
      </c>
      <c r="D63" s="190">
        <v>1766.664</v>
      </c>
      <c r="E63" s="190">
        <v>1799.0168</v>
      </c>
      <c r="F63" s="60">
        <v>60</v>
      </c>
      <c r="G63" s="142">
        <f>E63-D63</f>
        <v>32.352800000000116</v>
      </c>
      <c r="H63" s="44"/>
      <c r="I63" s="60">
        <f>ROUND(F63*G63+H63,0)</f>
        <v>1941</v>
      </c>
      <c r="J63" s="133"/>
      <c r="K63" s="64"/>
      <c r="L63" s="64"/>
      <c r="M63" s="64"/>
      <c r="N63" s="64"/>
      <c r="O63" s="64"/>
      <c r="P63" s="84"/>
      <c r="Q63" s="64"/>
      <c r="R63" s="134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133"/>
      <c r="AU63" s="64"/>
      <c r="AV63" s="64"/>
      <c r="AW63" s="64"/>
      <c r="AX63" s="64"/>
      <c r="AY63" s="64"/>
      <c r="AZ63" s="84"/>
      <c r="BA63" s="64"/>
      <c r="BB63" s="134"/>
    </row>
    <row r="64" spans="1:54" ht="12.75">
      <c r="A64" s="63"/>
      <c r="B64" s="74"/>
      <c r="C64" s="193"/>
      <c r="D64" s="190"/>
      <c r="E64" s="190"/>
      <c r="F64" s="60"/>
      <c r="G64" s="142"/>
      <c r="H64" s="44"/>
      <c r="I64" s="60"/>
      <c r="J64" s="133"/>
      <c r="K64" s="64"/>
      <c r="L64" s="64"/>
      <c r="M64" s="64"/>
      <c r="N64" s="64"/>
      <c r="O64" s="64"/>
      <c r="P64" s="84"/>
      <c r="Q64" s="64"/>
      <c r="R64" s="134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133"/>
      <c r="AU64" s="64"/>
      <c r="AV64" s="64"/>
      <c r="AW64" s="64"/>
      <c r="AX64" s="64"/>
      <c r="AY64" s="64"/>
      <c r="AZ64" s="84"/>
      <c r="BA64" s="64"/>
      <c r="BB64" s="134"/>
    </row>
    <row r="65" spans="1:54" ht="12.75">
      <c r="A65" s="50" t="s">
        <v>153</v>
      </c>
      <c r="B65" s="48" t="s">
        <v>241</v>
      </c>
      <c r="C65" s="199"/>
      <c r="D65" s="122"/>
      <c r="E65" s="122"/>
      <c r="F65" s="60"/>
      <c r="G65" s="105"/>
      <c r="H65" s="44"/>
      <c r="I65" s="60"/>
      <c r="J65" s="133"/>
      <c r="K65" s="64"/>
      <c r="L65" s="64"/>
      <c r="M65" s="64"/>
      <c r="N65" s="64"/>
      <c r="O65" s="64"/>
      <c r="P65" s="84"/>
      <c r="Q65" s="64"/>
      <c r="R65" s="134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133"/>
      <c r="AU65" s="64"/>
      <c r="AV65" s="64"/>
      <c r="AW65" s="64"/>
      <c r="AX65" s="64"/>
      <c r="AY65" s="64"/>
      <c r="AZ65" s="84"/>
      <c r="BA65" s="64"/>
      <c r="BB65" s="134"/>
    </row>
    <row r="66" spans="1:54" ht="12.75">
      <c r="A66" s="63"/>
      <c r="B66" s="74"/>
      <c r="C66" s="193">
        <v>1110171170</v>
      </c>
      <c r="D66" s="190">
        <v>313.442</v>
      </c>
      <c r="E66" s="190">
        <v>319.4872</v>
      </c>
      <c r="F66" s="60">
        <v>40</v>
      </c>
      <c r="G66" s="142">
        <f>E66-D66</f>
        <v>6.045199999999966</v>
      </c>
      <c r="H66" s="60"/>
      <c r="I66" s="60">
        <f>ROUND(F66*G66+H66,0)</f>
        <v>242</v>
      </c>
      <c r="J66" s="133"/>
      <c r="K66" s="64"/>
      <c r="L66" s="64"/>
      <c r="M66" s="64"/>
      <c r="N66" s="64"/>
      <c r="O66" s="64"/>
      <c r="P66" s="84"/>
      <c r="Q66" s="64"/>
      <c r="R66" s="134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133"/>
      <c r="AU66" s="64"/>
      <c r="AV66" s="64"/>
      <c r="AW66" s="64"/>
      <c r="AX66" s="64"/>
      <c r="AY66" s="64"/>
      <c r="AZ66" s="84"/>
      <c r="BA66" s="64"/>
      <c r="BB66" s="134"/>
    </row>
    <row r="67" spans="1:54" ht="12.75">
      <c r="A67" s="63"/>
      <c r="B67" s="74"/>
      <c r="C67" s="193"/>
      <c r="D67" s="190"/>
      <c r="E67" s="190"/>
      <c r="F67" s="60"/>
      <c r="G67" s="142"/>
      <c r="H67" s="60"/>
      <c r="I67" s="60"/>
      <c r="J67" s="6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2.75">
      <c r="A68" s="50" t="s">
        <v>154</v>
      </c>
      <c r="B68" s="48" t="s">
        <v>282</v>
      </c>
      <c r="C68" s="193">
        <v>611126342</v>
      </c>
      <c r="D68" s="190">
        <v>25782.5391</v>
      </c>
      <c r="E68" s="190">
        <v>25782.5391</v>
      </c>
      <c r="F68" s="60">
        <v>1800</v>
      </c>
      <c r="G68" s="142">
        <f>E68-D68</f>
        <v>0</v>
      </c>
      <c r="H68" s="60"/>
      <c r="I68" s="60">
        <f>ROUND(F68*G68+H68,0)</f>
        <v>0</v>
      </c>
      <c r="J68" s="64"/>
      <c r="K68" s="64"/>
      <c r="L68" s="64"/>
      <c r="M68" s="64"/>
      <c r="N68" s="64"/>
      <c r="O68" s="64"/>
      <c r="P68" s="64"/>
      <c r="Q68" s="64"/>
      <c r="R68" s="64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3.5">
      <c r="A69" s="63"/>
      <c r="B69" s="74" t="s">
        <v>283</v>
      </c>
      <c r="C69" s="193">
        <v>611126404</v>
      </c>
      <c r="D69" s="190">
        <v>797.4764</v>
      </c>
      <c r="E69" s="190">
        <v>812.0204</v>
      </c>
      <c r="F69" s="60">
        <v>1800</v>
      </c>
      <c r="G69" s="142">
        <f>E69-D69</f>
        <v>14.543999999999983</v>
      </c>
      <c r="H69" s="60"/>
      <c r="I69" s="60">
        <f>ROUND((F69*G69+H69),0)</f>
        <v>26179</v>
      </c>
      <c r="J69" s="64"/>
      <c r="K69" s="64"/>
      <c r="L69" s="64"/>
      <c r="M69" s="64"/>
      <c r="N69" s="64"/>
      <c r="O69" s="132"/>
      <c r="P69" s="133"/>
      <c r="Q69" s="64"/>
      <c r="R69" s="64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64"/>
      <c r="AU69" s="64"/>
      <c r="AV69" s="64"/>
      <c r="AW69" s="64"/>
      <c r="AX69" s="64"/>
      <c r="AY69" s="132"/>
      <c r="AZ69" s="133"/>
      <c r="BA69" s="64"/>
      <c r="BB69" s="64"/>
    </row>
    <row r="70" spans="1:54" ht="12.75">
      <c r="A70" s="46"/>
      <c r="B70" s="49" t="s">
        <v>250</v>
      </c>
      <c r="C70" s="193">
        <v>611126334</v>
      </c>
      <c r="D70" s="190">
        <v>2.3724</v>
      </c>
      <c r="E70" s="190">
        <v>2.3724</v>
      </c>
      <c r="F70" s="60">
        <v>1800</v>
      </c>
      <c r="G70" s="142">
        <f>E70-D70</f>
        <v>0</v>
      </c>
      <c r="H70" s="44"/>
      <c r="I70" s="60">
        <f>ROUND(F70*G70+H70,0)</f>
        <v>0</v>
      </c>
      <c r="J70" s="64"/>
      <c r="K70" s="64"/>
      <c r="L70" s="64"/>
      <c r="M70" s="64"/>
      <c r="N70" s="64"/>
      <c r="O70" s="64"/>
      <c r="P70" s="64"/>
      <c r="Q70" s="64"/>
      <c r="R70" s="64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2.75">
      <c r="A71" s="63" t="s">
        <v>235</v>
      </c>
      <c r="B71" s="74" t="s">
        <v>242</v>
      </c>
      <c r="C71" s="193">
        <v>611127724</v>
      </c>
      <c r="D71" s="190">
        <v>2414.4356</v>
      </c>
      <c r="E71" s="190">
        <v>2438.196</v>
      </c>
      <c r="F71" s="60">
        <v>30</v>
      </c>
      <c r="G71" s="142">
        <f>E71-D71</f>
        <v>23.760400000000118</v>
      </c>
      <c r="H71" s="60"/>
      <c r="I71" s="60">
        <f>ROUND(F71*G71+H71,0)</f>
        <v>713</v>
      </c>
      <c r="J71" s="133"/>
      <c r="K71" s="64"/>
      <c r="L71" s="64"/>
      <c r="M71" s="64"/>
      <c r="N71" s="64"/>
      <c r="O71" s="64"/>
      <c r="P71" s="84"/>
      <c r="Q71" s="64"/>
      <c r="R71" s="134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133"/>
      <c r="AU71" s="64"/>
      <c r="AV71" s="64"/>
      <c r="AW71" s="64"/>
      <c r="AX71" s="64"/>
      <c r="AY71" s="64"/>
      <c r="AZ71" s="84"/>
      <c r="BA71" s="64"/>
      <c r="BB71" s="134"/>
    </row>
    <row r="72" spans="1:54" ht="12.75">
      <c r="A72" s="46"/>
      <c r="B72" s="74" t="s">
        <v>276</v>
      </c>
      <c r="C72" s="193"/>
      <c r="D72" s="194"/>
      <c r="E72" s="194"/>
      <c r="F72" s="60"/>
      <c r="G72" s="105"/>
      <c r="H72" s="60"/>
      <c r="I72" s="60"/>
      <c r="J72" s="133"/>
      <c r="K72" s="64"/>
      <c r="L72" s="64"/>
      <c r="M72" s="64"/>
      <c r="N72" s="64"/>
      <c r="O72" s="64"/>
      <c r="P72" s="84"/>
      <c r="Q72" s="64"/>
      <c r="R72" s="134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133"/>
      <c r="AU72" s="64"/>
      <c r="AV72" s="64"/>
      <c r="AW72" s="64"/>
      <c r="AX72" s="64"/>
      <c r="AY72" s="64"/>
      <c r="AZ72" s="84"/>
      <c r="BA72" s="64"/>
      <c r="BB72" s="134"/>
    </row>
    <row r="73" spans="1:54" ht="12.75">
      <c r="A73" s="44"/>
      <c r="B73" s="200"/>
      <c r="C73" s="73"/>
      <c r="D73" s="105"/>
      <c r="E73" s="105"/>
      <c r="F73" s="60"/>
      <c r="G73" s="105"/>
      <c r="H73" s="60"/>
      <c r="I73" s="60"/>
      <c r="J73" s="133"/>
      <c r="K73" s="64"/>
      <c r="L73" s="64"/>
      <c r="M73" s="64"/>
      <c r="N73" s="64"/>
      <c r="O73" s="64"/>
      <c r="P73" s="84"/>
      <c r="Q73" s="64"/>
      <c r="R73" s="134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133"/>
      <c r="AU73" s="64"/>
      <c r="AV73" s="64"/>
      <c r="AW73" s="64"/>
      <c r="AX73" s="64"/>
      <c r="AY73" s="64"/>
      <c r="AZ73" s="84"/>
      <c r="BA73" s="64"/>
      <c r="BB73" s="134"/>
    </row>
    <row r="74" spans="1:54" ht="12.75">
      <c r="A74" s="46"/>
      <c r="B74" s="53"/>
      <c r="C74" s="55"/>
      <c r="D74" s="55"/>
      <c r="E74" s="55"/>
      <c r="F74" s="55" t="s">
        <v>155</v>
      </c>
      <c r="G74" s="55"/>
      <c r="H74" s="56"/>
      <c r="I74" s="125">
        <f>ROUND((SUM(I50:I69)-I73),0)</f>
        <v>255712</v>
      </c>
      <c r="J74" s="133"/>
      <c r="K74" s="64"/>
      <c r="L74" s="64"/>
      <c r="M74" s="64"/>
      <c r="N74" s="64"/>
      <c r="O74" s="64"/>
      <c r="P74" s="84"/>
      <c r="Q74" s="64"/>
      <c r="R74" s="134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133"/>
      <c r="AU74" s="64"/>
      <c r="AV74" s="64"/>
      <c r="AW74" s="64"/>
      <c r="AX74" s="64"/>
      <c r="AY74" s="64"/>
      <c r="AZ74" s="84"/>
      <c r="BA74" s="64"/>
      <c r="BB74" s="134"/>
    </row>
    <row r="75" spans="1:54" ht="12.75">
      <c r="A75" s="45"/>
      <c r="B75" s="55"/>
      <c r="C75" s="55"/>
      <c r="D75" s="55"/>
      <c r="E75" s="55"/>
      <c r="F75" s="55"/>
      <c r="G75" s="55" t="s">
        <v>156</v>
      </c>
      <c r="H75" s="56"/>
      <c r="I75" s="125">
        <f>ROUND((I18+I20-I47-I74),0)</f>
        <v>4953724</v>
      </c>
      <c r="J75" s="64"/>
      <c r="K75" s="64">
        <f>I18+I20+I22-I47-I74</f>
        <v>5027170</v>
      </c>
      <c r="L75" s="64"/>
      <c r="M75" s="64"/>
      <c r="N75" s="64"/>
      <c r="O75" s="64"/>
      <c r="P75" s="85"/>
      <c r="Q75" s="64"/>
      <c r="R75" s="130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64"/>
      <c r="AU75" s="64"/>
      <c r="AV75" s="64"/>
      <c r="AW75" s="64"/>
      <c r="AX75" s="64"/>
      <c r="AY75" s="64"/>
      <c r="AZ75" s="85"/>
      <c r="BA75" s="64"/>
      <c r="BB75" s="130"/>
    </row>
    <row r="76" spans="1:54" ht="12.75">
      <c r="A76" s="44" t="s">
        <v>163</v>
      </c>
      <c r="B76" s="45" t="s">
        <v>157</v>
      </c>
      <c r="C76" s="55"/>
      <c r="D76" s="55"/>
      <c r="E76" s="55"/>
      <c r="F76" s="55"/>
      <c r="G76" s="55"/>
      <c r="H76" s="55"/>
      <c r="I76" s="56"/>
      <c r="J76" s="64"/>
      <c r="K76" s="64"/>
      <c r="L76" s="64"/>
      <c r="M76" s="64"/>
      <c r="N76" s="64"/>
      <c r="O76" s="64"/>
      <c r="P76" s="85"/>
      <c r="Q76" s="64"/>
      <c r="R76" s="130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64"/>
      <c r="AU76" s="64"/>
      <c r="AV76" s="64"/>
      <c r="AW76" s="64"/>
      <c r="AX76" s="64"/>
      <c r="AY76" s="64"/>
      <c r="AZ76" s="85"/>
      <c r="BA76" s="64"/>
      <c r="BB76" s="130"/>
    </row>
    <row r="77" spans="1:54" ht="12.75">
      <c r="A77" s="48" t="s">
        <v>161</v>
      </c>
      <c r="B77" s="48" t="s">
        <v>158</v>
      </c>
      <c r="C77" s="73">
        <v>18705639</v>
      </c>
      <c r="D77" s="124">
        <v>22446</v>
      </c>
      <c r="E77" s="124">
        <v>22581</v>
      </c>
      <c r="F77" s="75">
        <v>30</v>
      </c>
      <c r="G77" s="210">
        <f>E77-D77</f>
        <v>135</v>
      </c>
      <c r="H77" s="48">
        <v>725</v>
      </c>
      <c r="I77" s="75">
        <f>F77*G77+H77</f>
        <v>4775</v>
      </c>
      <c r="J77" s="64"/>
      <c r="K77" s="64"/>
      <c r="L77" s="64"/>
      <c r="M77" s="64"/>
      <c r="N77" s="64"/>
      <c r="O77" s="64"/>
      <c r="P77" s="85"/>
      <c r="Q77" s="64"/>
      <c r="R77" s="130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64"/>
      <c r="AU77" s="64"/>
      <c r="AV77" s="64"/>
      <c r="AW77" s="64"/>
      <c r="AX77" s="64"/>
      <c r="AY77" s="64"/>
      <c r="AZ77" s="85"/>
      <c r="BA77" s="64"/>
      <c r="BB77" s="130"/>
    </row>
    <row r="78" spans="1:54" ht="12.75">
      <c r="A78" s="49"/>
      <c r="B78" s="49" t="s">
        <v>159</v>
      </c>
      <c r="C78" s="71"/>
      <c r="D78" s="49"/>
      <c r="E78" s="49"/>
      <c r="F78" s="68"/>
      <c r="G78" s="49"/>
      <c r="H78" s="49"/>
      <c r="I78" s="49"/>
      <c r="J78" s="64"/>
      <c r="K78" s="64"/>
      <c r="L78" s="64"/>
      <c r="M78" s="64"/>
      <c r="N78" s="64"/>
      <c r="O78" s="64"/>
      <c r="P78" s="85"/>
      <c r="Q78" s="64"/>
      <c r="R78" s="130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64"/>
      <c r="AU78" s="64"/>
      <c r="AV78" s="64"/>
      <c r="AW78" s="64"/>
      <c r="AX78" s="64"/>
      <c r="AY78" s="64"/>
      <c r="AZ78" s="85"/>
      <c r="BA78" s="64"/>
      <c r="BB78" s="130"/>
    </row>
    <row r="79" spans="1:54" ht="12.75">
      <c r="A79" s="48" t="s">
        <v>162</v>
      </c>
      <c r="B79" s="48" t="s">
        <v>160</v>
      </c>
      <c r="C79" s="73">
        <v>18705843</v>
      </c>
      <c r="D79" s="124">
        <v>1070.8</v>
      </c>
      <c r="E79" s="124">
        <v>1070.8</v>
      </c>
      <c r="F79" s="75">
        <v>30</v>
      </c>
      <c r="G79" s="123">
        <f>E79-D79</f>
        <v>0</v>
      </c>
      <c r="H79" s="48">
        <v>533</v>
      </c>
      <c r="I79" s="75">
        <f>F79*G79+H79</f>
        <v>533</v>
      </c>
      <c r="J79" s="64"/>
      <c r="K79" s="64"/>
      <c r="L79" s="64"/>
      <c r="M79" s="64"/>
      <c r="N79" s="64"/>
      <c r="O79" s="64"/>
      <c r="P79" s="85"/>
      <c r="Q79" s="64"/>
      <c r="R79" s="130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64"/>
      <c r="AU79" s="64"/>
      <c r="AV79" s="64"/>
      <c r="AW79" s="64"/>
      <c r="AX79" s="64"/>
      <c r="AY79" s="64"/>
      <c r="AZ79" s="85"/>
      <c r="BA79" s="64"/>
      <c r="BB79" s="130"/>
    </row>
    <row r="80" spans="1:54" ht="12.75">
      <c r="A80" s="49"/>
      <c r="B80" s="49" t="s">
        <v>159</v>
      </c>
      <c r="C80" s="71"/>
      <c r="D80" s="49"/>
      <c r="E80" s="49"/>
      <c r="F80" s="68"/>
      <c r="G80" s="49"/>
      <c r="H80" s="49"/>
      <c r="I80" s="49"/>
      <c r="J80" s="64"/>
      <c r="K80" s="64"/>
      <c r="L80" s="64"/>
      <c r="M80" s="64"/>
      <c r="N80" s="64"/>
      <c r="O80" s="64"/>
      <c r="P80" s="85"/>
      <c r="Q80" s="64"/>
      <c r="R80" s="130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64"/>
      <c r="AU80" s="64"/>
      <c r="AV80" s="64"/>
      <c r="AW80" s="64"/>
      <c r="AX80" s="64"/>
      <c r="AY80" s="64"/>
      <c r="AZ80" s="85"/>
      <c r="BA80" s="64"/>
      <c r="BB80" s="130"/>
    </row>
    <row r="81" spans="1:54" ht="12.75">
      <c r="A81" s="45"/>
      <c r="B81" s="55"/>
      <c r="C81" s="109"/>
      <c r="D81" s="92"/>
      <c r="E81" s="110"/>
      <c r="F81" s="110" t="s">
        <v>164</v>
      </c>
      <c r="G81" s="111"/>
      <c r="H81" s="56"/>
      <c r="I81" s="60">
        <f>I77+I79</f>
        <v>5308</v>
      </c>
      <c r="J81" s="133"/>
      <c r="K81" s="64"/>
      <c r="L81" s="64"/>
      <c r="M81" s="64"/>
      <c r="N81" s="64"/>
      <c r="O81" s="64"/>
      <c r="P81" s="84"/>
      <c r="Q81" s="64"/>
      <c r="R81" s="134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133"/>
      <c r="AU81" s="64"/>
      <c r="AV81" s="64"/>
      <c r="AW81" s="64"/>
      <c r="AX81" s="64"/>
      <c r="AY81" s="64"/>
      <c r="AZ81" s="84"/>
      <c r="BA81" s="64"/>
      <c r="BB81" s="134"/>
    </row>
    <row r="82" spans="1:54" ht="12.75">
      <c r="A82" s="45"/>
      <c r="B82" s="55"/>
      <c r="C82" s="109"/>
      <c r="D82" s="92"/>
      <c r="E82" s="110"/>
      <c r="F82" s="110"/>
      <c r="G82" s="111" t="s">
        <v>165</v>
      </c>
      <c r="H82" s="56"/>
      <c r="I82" s="125">
        <f>I75+I81</f>
        <v>4959032</v>
      </c>
      <c r="J82" s="64"/>
      <c r="K82" s="64"/>
      <c r="L82" s="64"/>
      <c r="M82" s="64"/>
      <c r="N82" s="64"/>
      <c r="O82" s="64"/>
      <c r="P82" s="85"/>
      <c r="Q82" s="64"/>
      <c r="R82" s="130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64"/>
      <c r="AU82" s="64"/>
      <c r="AV82" s="64"/>
      <c r="AW82" s="64"/>
      <c r="AX82" s="64"/>
      <c r="AY82" s="64"/>
      <c r="AZ82" s="85"/>
      <c r="BA82" s="64"/>
      <c r="BB82" s="130"/>
    </row>
    <row r="83" spans="1:54" ht="12.75">
      <c r="A83" s="50" t="s">
        <v>166</v>
      </c>
      <c r="B83" s="51"/>
      <c r="C83" s="112"/>
      <c r="D83" s="95"/>
      <c r="E83" s="113"/>
      <c r="F83" s="113"/>
      <c r="G83" s="97"/>
      <c r="H83" s="51"/>
      <c r="I83" s="98"/>
      <c r="J83" s="64"/>
      <c r="K83" s="64"/>
      <c r="L83" s="64"/>
      <c r="M83" s="64"/>
      <c r="N83" s="64"/>
      <c r="O83" s="64"/>
      <c r="P83" s="85"/>
      <c r="Q83" s="64"/>
      <c r="R83" s="130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64"/>
      <c r="AU83" s="64"/>
      <c r="AV83" s="64"/>
      <c r="AW83" s="64"/>
      <c r="AX83" s="64"/>
      <c r="AY83" s="64"/>
      <c r="AZ83" s="85"/>
      <c r="BA83" s="64"/>
      <c r="BB83" s="130"/>
    </row>
    <row r="84" spans="1:54" ht="12.75">
      <c r="A84" s="114" t="s">
        <v>303</v>
      </c>
      <c r="B84" s="115"/>
      <c r="C84" s="115"/>
      <c r="D84" s="86"/>
      <c r="E84" s="53"/>
      <c r="F84" s="53"/>
      <c r="G84" s="53"/>
      <c r="H84" s="53"/>
      <c r="I84" s="102"/>
      <c r="J84" s="64"/>
      <c r="K84" s="64"/>
      <c r="L84" s="64"/>
      <c r="M84" s="64"/>
      <c r="N84" s="64"/>
      <c r="O84" s="64"/>
      <c r="P84" s="85"/>
      <c r="Q84" s="64"/>
      <c r="R84" s="130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64"/>
      <c r="AU84" s="64"/>
      <c r="AV84" s="64"/>
      <c r="AW84" s="64"/>
      <c r="AX84" s="64"/>
      <c r="AY84" s="64"/>
      <c r="AZ84" s="85"/>
      <c r="BA84" s="64"/>
      <c r="BB84" s="130"/>
    </row>
    <row r="85" spans="1:54" ht="12.75">
      <c r="A85" s="64" t="s">
        <v>169</v>
      </c>
      <c r="B85" s="64"/>
      <c r="C85" s="154"/>
      <c r="D85" s="78"/>
      <c r="E85" s="155"/>
      <c r="F85" s="155"/>
      <c r="G85" s="83"/>
      <c r="H85" s="64"/>
      <c r="I85" s="85"/>
      <c r="J85" s="64"/>
      <c r="K85" s="64"/>
      <c r="L85" s="64"/>
      <c r="M85" s="64"/>
      <c r="N85" s="64"/>
      <c r="O85" s="64"/>
      <c r="P85" s="85"/>
      <c r="Q85" s="64"/>
      <c r="R85" s="130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64"/>
      <c r="AU85" s="64"/>
      <c r="AV85" s="64"/>
      <c r="AW85" s="64"/>
      <c r="AX85" s="64"/>
      <c r="AY85" s="64"/>
      <c r="AZ85" s="85"/>
      <c r="BA85" s="64"/>
      <c r="BB85" s="130"/>
    </row>
    <row r="86" spans="1:54" ht="12.75">
      <c r="A86" s="64"/>
      <c r="B86" s="64"/>
      <c r="C86" s="78"/>
      <c r="D86" s="201" t="s">
        <v>170</v>
      </c>
      <c r="E86" s="201"/>
      <c r="F86" s="202"/>
      <c r="G86" s="133"/>
      <c r="H86" s="133"/>
      <c r="I86" s="84"/>
      <c r="J86" s="64"/>
      <c r="K86" s="64"/>
      <c r="L86" s="83"/>
      <c r="M86" s="83"/>
      <c r="N86" s="64"/>
      <c r="O86" s="64"/>
      <c r="P86" s="85"/>
      <c r="Q86" s="64"/>
      <c r="R86" s="130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64"/>
      <c r="AU86" s="64"/>
      <c r="AV86" s="83"/>
      <c r="AW86" s="83"/>
      <c r="AX86" s="64"/>
      <c r="AY86" s="64"/>
      <c r="AZ86" s="85"/>
      <c r="BA86" s="64"/>
      <c r="BB86" s="130"/>
    </row>
    <row r="87" spans="1:54" ht="12.75">
      <c r="A87" s="64"/>
      <c r="B87" s="64"/>
      <c r="C87" s="78"/>
      <c r="D87" s="201" t="s">
        <v>267</v>
      </c>
      <c r="E87" s="201"/>
      <c r="F87" s="202"/>
      <c r="G87" s="133"/>
      <c r="H87" s="133"/>
      <c r="I87" s="84"/>
      <c r="J87" s="133"/>
      <c r="K87" s="64"/>
      <c r="L87" s="64"/>
      <c r="M87" s="64"/>
      <c r="N87" s="64"/>
      <c r="O87" s="64"/>
      <c r="P87" s="84"/>
      <c r="Q87" s="64"/>
      <c r="R87" s="134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133"/>
      <c r="AU87" s="64"/>
      <c r="AV87" s="64"/>
      <c r="AW87" s="64"/>
      <c r="AX87" s="64"/>
      <c r="AY87" s="64"/>
      <c r="AZ87" s="84"/>
      <c r="BA87" s="64"/>
      <c r="BB87" s="134"/>
    </row>
    <row r="88" spans="1:54" ht="12.75">
      <c r="A88" s="64"/>
      <c r="B88" s="64"/>
      <c r="C88" s="154"/>
      <c r="D88" s="201" t="s">
        <v>304</v>
      </c>
      <c r="E88" s="201"/>
      <c r="F88" s="202"/>
      <c r="G88" s="133"/>
      <c r="H88" s="133"/>
      <c r="I88" s="84"/>
      <c r="J88" s="64"/>
      <c r="K88" s="64"/>
      <c r="L88" s="64"/>
      <c r="M88" s="64"/>
      <c r="N88" s="64"/>
      <c r="O88" s="64"/>
      <c r="P88" s="85"/>
      <c r="Q88" s="64"/>
      <c r="R88" s="130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64"/>
      <c r="AU88" s="64"/>
      <c r="AV88" s="64"/>
      <c r="AW88" s="64"/>
      <c r="AX88" s="64"/>
      <c r="AY88" s="64"/>
      <c r="AZ88" s="85"/>
      <c r="BA88" s="64"/>
      <c r="BB88" s="130"/>
    </row>
    <row r="89" spans="1:54" ht="12.75">
      <c r="A89" s="47"/>
      <c r="B89" s="47"/>
      <c r="C89" s="47"/>
      <c r="D89" s="47" t="s">
        <v>91</v>
      </c>
      <c r="E89" s="47"/>
      <c r="F89" s="47"/>
      <c r="G89" s="47"/>
      <c r="H89" s="47"/>
      <c r="I89" s="47"/>
      <c r="J89" s="64"/>
      <c r="K89" s="64"/>
      <c r="L89" s="64"/>
      <c r="M89" s="64"/>
      <c r="N89" s="64"/>
      <c r="O89" s="64"/>
      <c r="P89" s="85"/>
      <c r="Q89" s="64"/>
      <c r="R89" s="130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64" t="s">
        <v>266</v>
      </c>
      <c r="AU89" s="47"/>
      <c r="AV89" s="47"/>
      <c r="AW89" s="47"/>
      <c r="AX89" s="47"/>
      <c r="AY89" s="47"/>
      <c r="AZ89" s="47"/>
      <c r="BA89" s="47"/>
      <c r="BB89" s="47"/>
    </row>
    <row r="90" spans="1:54" ht="12.75">
      <c r="A90" s="47"/>
      <c r="B90" s="47"/>
      <c r="C90" s="47"/>
      <c r="D90" s="47" t="s">
        <v>92</v>
      </c>
      <c r="E90" s="47"/>
      <c r="F90" s="47"/>
      <c r="G90" s="47"/>
      <c r="H90" s="47"/>
      <c r="I90" s="47"/>
      <c r="J90" s="133"/>
      <c r="K90" s="64"/>
      <c r="L90" s="64"/>
      <c r="M90" s="64"/>
      <c r="N90" s="64"/>
      <c r="O90" s="64"/>
      <c r="P90" s="84"/>
      <c r="Q90" s="64"/>
      <c r="R90" s="134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64" t="s">
        <v>271</v>
      </c>
      <c r="AU90" s="47"/>
      <c r="AV90" s="47"/>
      <c r="AW90" s="47"/>
      <c r="AX90" s="47"/>
      <c r="AY90" s="47"/>
      <c r="AZ90" s="47"/>
      <c r="BA90" s="47"/>
      <c r="BB90" s="47"/>
    </row>
    <row r="91" spans="1:54" ht="13.5">
      <c r="A91" s="47"/>
      <c r="B91" s="47"/>
      <c r="C91" s="47"/>
      <c r="D91" s="47"/>
      <c r="E91" s="47"/>
      <c r="F91" s="47"/>
      <c r="G91" s="47"/>
      <c r="H91" s="47"/>
      <c r="I91" s="47"/>
      <c r="J91" s="133"/>
      <c r="K91" s="64"/>
      <c r="L91" s="64"/>
      <c r="M91" s="64"/>
      <c r="N91" s="64"/>
      <c r="O91" s="64"/>
      <c r="P91" s="84"/>
      <c r="Q91" s="64"/>
      <c r="R91" s="134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64"/>
      <c r="AU91" s="47" t="s">
        <v>1</v>
      </c>
      <c r="AV91" s="47"/>
      <c r="AW91" s="47"/>
      <c r="AX91" s="47"/>
      <c r="AY91" s="144" t="s">
        <v>47</v>
      </c>
      <c r="AZ91" s="89" t="s">
        <v>308</v>
      </c>
      <c r="BA91" s="47"/>
      <c r="BB91" s="47"/>
    </row>
    <row r="92" spans="1:54" ht="12.75">
      <c r="A92" s="47"/>
      <c r="B92" s="47"/>
      <c r="C92" s="47" t="s">
        <v>93</v>
      </c>
      <c r="D92" s="47"/>
      <c r="E92" s="47"/>
      <c r="F92" s="47"/>
      <c r="G92" s="47"/>
      <c r="H92" s="47"/>
      <c r="I92" s="47"/>
      <c r="J92" s="133"/>
      <c r="K92" s="64"/>
      <c r="L92" s="64"/>
      <c r="M92" s="64"/>
      <c r="N92" s="64"/>
      <c r="O92" s="64"/>
      <c r="P92" s="84"/>
      <c r="Q92" s="64"/>
      <c r="R92" s="134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55" t="s">
        <v>27</v>
      </c>
      <c r="AU92" s="55"/>
      <c r="AV92" s="55"/>
      <c r="AW92" s="55"/>
      <c r="AX92" s="55"/>
      <c r="AY92" s="56"/>
      <c r="AZ92" s="44" t="s">
        <v>77</v>
      </c>
      <c r="BA92" s="44"/>
      <c r="BB92" s="44" t="s">
        <v>28</v>
      </c>
    </row>
    <row r="93" spans="1:54" ht="12.75">
      <c r="A93" s="47"/>
      <c r="B93" s="47"/>
      <c r="C93" s="47"/>
      <c r="D93" s="167" t="s">
        <v>339</v>
      </c>
      <c r="E93" s="167"/>
      <c r="F93" s="47"/>
      <c r="G93" s="47"/>
      <c r="H93" s="47"/>
      <c r="I93" s="47"/>
      <c r="J93" s="133"/>
      <c r="K93" s="64"/>
      <c r="L93" s="64"/>
      <c r="M93" s="64"/>
      <c r="N93" s="64"/>
      <c r="O93" s="64"/>
      <c r="P93" s="84"/>
      <c r="Q93" s="64"/>
      <c r="R93" s="134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163" t="s">
        <v>184</v>
      </c>
      <c r="AU93" s="55"/>
      <c r="AV93" s="55"/>
      <c r="AW93" s="55"/>
      <c r="AX93" s="55"/>
      <c r="AY93" s="56"/>
      <c r="AZ93" s="125">
        <v>51969</v>
      </c>
      <c r="BA93" s="92"/>
      <c r="BB93" s="187">
        <f>AZ93*BB58</f>
        <v>202995.9589951327</v>
      </c>
    </row>
    <row r="94" spans="1:54" ht="12.75">
      <c r="A94" s="47" t="s">
        <v>264</v>
      </c>
      <c r="B94" s="47"/>
      <c r="C94" s="47"/>
      <c r="D94" s="47"/>
      <c r="E94" s="47"/>
      <c r="F94" s="47"/>
      <c r="G94" s="47"/>
      <c r="H94" s="47"/>
      <c r="I94" s="47"/>
      <c r="J94" s="133"/>
      <c r="K94" s="64"/>
      <c r="L94" s="64"/>
      <c r="M94" s="64"/>
      <c r="N94" s="64"/>
      <c r="O94" s="64"/>
      <c r="P94" s="84"/>
      <c r="Q94" s="64"/>
      <c r="R94" s="134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163" t="s">
        <v>183</v>
      </c>
      <c r="AU94" s="55"/>
      <c r="AV94" s="55"/>
      <c r="AW94" s="55"/>
      <c r="AX94" s="55"/>
      <c r="AY94" s="56"/>
      <c r="AZ94" s="125">
        <f>AZ131-SUM(AZ112:AZ120)-AZ109-AZ103-AZ96-AZ95-AZ93</f>
        <v>4123393</v>
      </c>
      <c r="BA94" s="92"/>
      <c r="BB94" s="187">
        <f>AZ94*BB58</f>
        <v>16106373.344663497</v>
      </c>
    </row>
    <row r="95" spans="1:54" ht="12.75">
      <c r="A95" s="47" t="s">
        <v>94</v>
      </c>
      <c r="B95" s="47"/>
      <c r="C95" s="47"/>
      <c r="D95" s="47"/>
      <c r="E95" s="47"/>
      <c r="F95" s="47"/>
      <c r="G95" s="47"/>
      <c r="H95" s="47"/>
      <c r="I95" s="47"/>
      <c r="J95" s="133"/>
      <c r="K95" s="133"/>
      <c r="L95" s="64"/>
      <c r="M95" s="64"/>
      <c r="N95" s="64"/>
      <c r="O95" s="64"/>
      <c r="P95" s="84"/>
      <c r="Q95" s="64"/>
      <c r="R95" s="134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163" t="s">
        <v>273</v>
      </c>
      <c r="AU95" s="55"/>
      <c r="AV95" s="55"/>
      <c r="AW95" s="55"/>
      <c r="AX95" s="55"/>
      <c r="AY95" s="56"/>
      <c r="AZ95" s="125">
        <v>70820</v>
      </c>
      <c r="BA95" s="92"/>
      <c r="BB95" s="187">
        <f>AZ95*BB58</f>
        <v>276629.79499384825</v>
      </c>
    </row>
    <row r="96" spans="1:54" ht="12.75">
      <c r="A96" s="47" t="s">
        <v>96</v>
      </c>
      <c r="B96" s="47"/>
      <c r="C96" s="47"/>
      <c r="D96" s="47"/>
      <c r="E96" s="47"/>
      <c r="F96" s="47" t="s">
        <v>95</v>
      </c>
      <c r="G96" s="47"/>
      <c r="H96" s="47"/>
      <c r="I96" s="47"/>
      <c r="J96" s="133"/>
      <c r="K96" s="133"/>
      <c r="L96" s="64"/>
      <c r="M96" s="64"/>
      <c r="N96" s="64"/>
      <c r="O96" s="64"/>
      <c r="P96" s="84"/>
      <c r="Q96" s="64"/>
      <c r="R96" s="134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145" t="s">
        <v>18</v>
      </c>
      <c r="AU96" s="51"/>
      <c r="AV96" s="51"/>
      <c r="AW96" s="51"/>
      <c r="AX96" s="51"/>
      <c r="AY96" s="52"/>
      <c r="AZ96" s="188">
        <f>SUM(AZ97:AZ102)</f>
        <v>537079</v>
      </c>
      <c r="BA96" s="95"/>
      <c r="BB96" s="187">
        <f>AZ96*BB58</f>
        <v>2097882.7120234543</v>
      </c>
    </row>
    <row r="97" spans="1:54" ht="12.75">
      <c r="A97" s="48" t="s">
        <v>192</v>
      </c>
      <c r="B97" s="73" t="s">
        <v>97</v>
      </c>
      <c r="C97" s="48" t="s">
        <v>98</v>
      </c>
      <c r="D97" s="116" t="s">
        <v>173</v>
      </c>
      <c r="E97" s="117"/>
      <c r="F97" s="48" t="s">
        <v>99</v>
      </c>
      <c r="G97" s="48" t="s">
        <v>215</v>
      </c>
      <c r="H97" s="48" t="s">
        <v>100</v>
      </c>
      <c r="I97" s="48" t="s">
        <v>90</v>
      </c>
      <c r="J97" s="133"/>
      <c r="K97" s="133"/>
      <c r="L97" s="64"/>
      <c r="M97" s="64"/>
      <c r="N97" s="64"/>
      <c r="O97" s="64"/>
      <c r="P97" s="84"/>
      <c r="Q97" s="64"/>
      <c r="R97" s="134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63" t="s">
        <v>19</v>
      </c>
      <c r="AU97" s="64"/>
      <c r="AV97" s="64"/>
      <c r="AW97" s="64"/>
      <c r="AX97" s="64"/>
      <c r="AY97" s="65"/>
      <c r="AZ97" s="67">
        <v>181825</v>
      </c>
      <c r="BA97" s="78"/>
      <c r="BB97" s="187">
        <f>AZ97*BB58</f>
        <v>710226.1010273433</v>
      </c>
    </row>
    <row r="98" spans="1:54" ht="12.75">
      <c r="A98" s="74"/>
      <c r="B98" s="74"/>
      <c r="C98" s="74"/>
      <c r="D98" s="48" t="s">
        <v>101</v>
      </c>
      <c r="E98" s="50" t="s">
        <v>102</v>
      </c>
      <c r="F98" s="74" t="s">
        <v>103</v>
      </c>
      <c r="G98" s="74" t="s">
        <v>89</v>
      </c>
      <c r="H98" s="74"/>
      <c r="I98" s="74" t="s">
        <v>104</v>
      </c>
      <c r="J98" s="133"/>
      <c r="K98" s="133"/>
      <c r="L98" s="64"/>
      <c r="M98" s="64"/>
      <c r="N98" s="64"/>
      <c r="O98" s="64"/>
      <c r="P98" s="84"/>
      <c r="Q98" s="64"/>
      <c r="R98" s="134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63" t="s">
        <v>20</v>
      </c>
      <c r="AU98" s="64"/>
      <c r="AV98" s="64"/>
      <c r="AW98" s="64"/>
      <c r="AX98" s="64"/>
      <c r="AY98" s="65"/>
      <c r="AZ98" s="67">
        <v>233795</v>
      </c>
      <c r="BA98" s="78"/>
      <c r="BB98" s="187">
        <f>AZ98*BB58</f>
        <v>913225.9661195531</v>
      </c>
    </row>
    <row r="99" spans="1:54" ht="12.75">
      <c r="A99" s="49"/>
      <c r="B99" s="49"/>
      <c r="C99" s="49"/>
      <c r="D99" s="49" t="s">
        <v>105</v>
      </c>
      <c r="E99" s="46" t="s">
        <v>105</v>
      </c>
      <c r="F99" s="49" t="s">
        <v>106</v>
      </c>
      <c r="G99" s="49"/>
      <c r="H99" s="49"/>
      <c r="I99" s="49"/>
      <c r="J99" s="64"/>
      <c r="K99" s="64"/>
      <c r="L99" s="64"/>
      <c r="M99" s="64"/>
      <c r="N99" s="64"/>
      <c r="O99" s="64"/>
      <c r="P99" s="84"/>
      <c r="Q99" s="64"/>
      <c r="R99" s="134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63" t="s">
        <v>21</v>
      </c>
      <c r="AU99" s="64"/>
      <c r="AV99" s="64"/>
      <c r="AW99" s="64"/>
      <c r="AX99" s="64"/>
      <c r="AY99" s="65"/>
      <c r="AZ99" s="67">
        <v>118329</v>
      </c>
      <c r="BA99" s="78"/>
      <c r="BB99" s="187">
        <f>AZ99*BB58</f>
        <v>462204.56102551636</v>
      </c>
    </row>
    <row r="100" spans="1:54" ht="12.75">
      <c r="A100" s="57">
        <v>1</v>
      </c>
      <c r="B100" s="57">
        <v>2</v>
      </c>
      <c r="C100" s="57">
        <v>3</v>
      </c>
      <c r="D100" s="57">
        <v>4</v>
      </c>
      <c r="E100" s="57">
        <v>5</v>
      </c>
      <c r="F100" s="57">
        <v>6</v>
      </c>
      <c r="G100" s="57">
        <v>7</v>
      </c>
      <c r="H100" s="57">
        <v>8</v>
      </c>
      <c r="I100" s="57">
        <v>9</v>
      </c>
      <c r="J100" s="64"/>
      <c r="K100" s="64"/>
      <c r="L100" s="64"/>
      <c r="M100" s="64"/>
      <c r="N100" s="64"/>
      <c r="O100" s="64"/>
      <c r="P100" s="84"/>
      <c r="Q100" s="64"/>
      <c r="R100" s="134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63" t="s">
        <v>22</v>
      </c>
      <c r="AU100" s="64"/>
      <c r="AV100" s="64"/>
      <c r="AW100" s="64"/>
      <c r="AX100" s="64"/>
      <c r="AY100" s="65"/>
      <c r="AZ100" s="67">
        <v>190</v>
      </c>
      <c r="BA100" s="78"/>
      <c r="BB100" s="187">
        <f>AZ100*BB58</f>
        <v>742.1584446319001</v>
      </c>
    </row>
    <row r="101" spans="1:54" ht="12.75">
      <c r="A101" s="46"/>
      <c r="B101" s="53"/>
      <c r="C101" s="208" t="s">
        <v>174</v>
      </c>
      <c r="D101" s="208"/>
      <c r="E101" s="53"/>
      <c r="F101" s="53"/>
      <c r="G101" s="53"/>
      <c r="H101" s="53"/>
      <c r="I101" s="54"/>
      <c r="J101" s="64"/>
      <c r="K101" s="64"/>
      <c r="L101" s="64"/>
      <c r="M101" s="64"/>
      <c r="N101" s="64"/>
      <c r="O101" s="64"/>
      <c r="P101" s="84"/>
      <c r="Q101" s="64"/>
      <c r="R101" s="134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63" t="s">
        <v>23</v>
      </c>
      <c r="AU101" s="64"/>
      <c r="AV101" s="64"/>
      <c r="AW101" s="64"/>
      <c r="AX101" s="64"/>
      <c r="AY101" s="65"/>
      <c r="AZ101" s="67">
        <v>1940</v>
      </c>
      <c r="BA101" s="78"/>
      <c r="BB101" s="187">
        <f>AZ101*BB58</f>
        <v>7577.828329399401</v>
      </c>
    </row>
    <row r="102" spans="1:54" ht="12.75">
      <c r="A102" s="44"/>
      <c r="B102" s="45" t="s">
        <v>263</v>
      </c>
      <c r="C102" s="55"/>
      <c r="D102" s="55"/>
      <c r="E102" s="55"/>
      <c r="F102" s="55"/>
      <c r="G102" s="55"/>
      <c r="H102" s="55"/>
      <c r="I102" s="56"/>
      <c r="J102" s="64"/>
      <c r="K102" s="64"/>
      <c r="L102" s="64"/>
      <c r="M102" s="64"/>
      <c r="N102" s="64"/>
      <c r="O102" s="64"/>
      <c r="P102" s="84"/>
      <c r="Q102" s="64"/>
      <c r="R102" s="134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6" t="s">
        <v>8</v>
      </c>
      <c r="AU102" s="53"/>
      <c r="AV102" s="53"/>
      <c r="AW102" s="53"/>
      <c r="AX102" s="53"/>
      <c r="AY102" s="54"/>
      <c r="AZ102" s="68">
        <v>1000</v>
      </c>
      <c r="BA102" s="86"/>
      <c r="BB102" s="187">
        <f>AZ102*BB58</f>
        <v>3906.0970770100007</v>
      </c>
    </row>
    <row r="103" spans="1:54" ht="12.75">
      <c r="A103" s="73">
        <v>1</v>
      </c>
      <c r="B103" s="48" t="s">
        <v>147</v>
      </c>
      <c r="C103" s="90">
        <v>804152757</v>
      </c>
      <c r="D103" s="121">
        <v>3428.8811</v>
      </c>
      <c r="E103" s="121">
        <v>3465.8387</v>
      </c>
      <c r="F103" s="60">
        <v>36000</v>
      </c>
      <c r="G103" s="142">
        <f>E103-D103</f>
        <v>36.95759999999973</v>
      </c>
      <c r="H103" s="44"/>
      <c r="I103" s="60">
        <f>F103*G103+H103</f>
        <v>1330473.5999999903</v>
      </c>
      <c r="J103" s="64"/>
      <c r="K103" s="64"/>
      <c r="L103" s="64"/>
      <c r="M103" s="64"/>
      <c r="N103" s="64"/>
      <c r="O103" s="64"/>
      <c r="P103" s="84"/>
      <c r="Q103" s="64"/>
      <c r="R103" s="134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145" t="s">
        <v>185</v>
      </c>
      <c r="AU103" s="51"/>
      <c r="AV103" s="51"/>
      <c r="AW103" s="51"/>
      <c r="AX103" s="51"/>
      <c r="AY103" s="52"/>
      <c r="AZ103" s="188">
        <f>SUM(AZ104:AZ108)</f>
        <v>11820</v>
      </c>
      <c r="BA103" s="95"/>
      <c r="BB103" s="187">
        <f>AZ103*BB58</f>
        <v>46170.067450258204</v>
      </c>
    </row>
    <row r="104" spans="1:54" ht="12.75">
      <c r="A104" s="49"/>
      <c r="B104" s="46" t="s">
        <v>148</v>
      </c>
      <c r="C104" s="106">
        <v>109054169</v>
      </c>
      <c r="D104" s="121">
        <v>4115.1245</v>
      </c>
      <c r="E104" s="121">
        <v>4173.1904</v>
      </c>
      <c r="F104" s="60">
        <v>36000</v>
      </c>
      <c r="G104" s="142">
        <f>E104-D104</f>
        <v>58.06590000000051</v>
      </c>
      <c r="H104" s="44"/>
      <c r="I104" s="60">
        <f>F104*G104+H104</f>
        <v>2090372.4000000183</v>
      </c>
      <c r="J104" s="64"/>
      <c r="K104" s="64"/>
      <c r="L104" s="83"/>
      <c r="M104" s="83"/>
      <c r="N104" s="64"/>
      <c r="O104" s="64"/>
      <c r="P104" s="84"/>
      <c r="Q104" s="64"/>
      <c r="R104" s="134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63"/>
      <c r="AU104" s="64" t="s">
        <v>210</v>
      </c>
      <c r="AV104" s="64"/>
      <c r="AW104" s="64"/>
      <c r="AX104" s="64"/>
      <c r="AY104" s="65"/>
      <c r="AZ104" s="67">
        <v>2500</v>
      </c>
      <c r="BA104" s="78"/>
      <c r="BB104" s="187">
        <f>AZ104*BB58</f>
        <v>9765.242692525002</v>
      </c>
    </row>
    <row r="105" spans="1:54" ht="12.75">
      <c r="A105" s="45"/>
      <c r="B105" s="55"/>
      <c r="C105" s="53"/>
      <c r="D105" s="55"/>
      <c r="E105" s="55"/>
      <c r="F105" s="107" t="s">
        <v>110</v>
      </c>
      <c r="G105" s="55"/>
      <c r="H105" s="56"/>
      <c r="I105" s="60">
        <f>I103+I104</f>
        <v>3420846.0000000084</v>
      </c>
      <c r="J105" s="64"/>
      <c r="K105" s="64"/>
      <c r="L105" s="64"/>
      <c r="M105" s="64"/>
      <c r="N105" s="64"/>
      <c r="O105" s="64"/>
      <c r="P105" s="85"/>
      <c r="Q105" s="64"/>
      <c r="R105" s="64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63" t="s">
        <v>206</v>
      </c>
      <c r="AU105" s="64"/>
      <c r="AV105" s="64" t="s">
        <v>186</v>
      </c>
      <c r="AW105" s="64"/>
      <c r="AX105" s="64"/>
      <c r="AY105" s="65"/>
      <c r="AZ105" s="67">
        <v>5840</v>
      </c>
      <c r="BA105" s="78"/>
      <c r="BB105" s="187">
        <f>AZ105*BB58</f>
        <v>22811.606929738402</v>
      </c>
    </row>
    <row r="106" spans="1:54" ht="12.75">
      <c r="A106" s="44" t="s">
        <v>111</v>
      </c>
      <c r="B106" s="45" t="s">
        <v>112</v>
      </c>
      <c r="C106" s="55"/>
      <c r="D106" s="55"/>
      <c r="E106" s="55"/>
      <c r="F106" s="55"/>
      <c r="G106" s="55"/>
      <c r="H106" s="55"/>
      <c r="I106" s="56"/>
      <c r="J106" s="64"/>
      <c r="K106" s="64"/>
      <c r="L106" s="64"/>
      <c r="M106" s="64"/>
      <c r="N106" s="64"/>
      <c r="O106" s="64"/>
      <c r="P106" s="85"/>
      <c r="Q106" s="64"/>
      <c r="R106" s="64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63" t="s">
        <v>206</v>
      </c>
      <c r="AU106" s="64"/>
      <c r="AV106" s="64" t="s">
        <v>211</v>
      </c>
      <c r="AW106" s="64"/>
      <c r="AX106" s="64"/>
      <c r="AY106" s="65"/>
      <c r="AZ106" s="67">
        <v>0</v>
      </c>
      <c r="BA106" s="78"/>
      <c r="BB106" s="187">
        <f>AZ106*BB58</f>
        <v>0</v>
      </c>
    </row>
    <row r="107" spans="1:54" ht="12.75">
      <c r="A107" s="44" t="s">
        <v>113</v>
      </c>
      <c r="B107" s="44" t="s">
        <v>114</v>
      </c>
      <c r="C107" s="106">
        <v>109053225</v>
      </c>
      <c r="D107" s="121">
        <v>8682.0192</v>
      </c>
      <c r="E107" s="121">
        <v>8730.0805</v>
      </c>
      <c r="F107" s="60">
        <v>21000</v>
      </c>
      <c r="G107" s="142">
        <f>E107-D107</f>
        <v>48.06129999999939</v>
      </c>
      <c r="H107" s="44"/>
      <c r="I107" s="60">
        <f>F107*G107+H107</f>
        <v>1009287.2999999872</v>
      </c>
      <c r="J107" s="64"/>
      <c r="K107" s="64"/>
      <c r="L107" s="64"/>
      <c r="M107" s="64"/>
      <c r="N107" s="64"/>
      <c r="O107" s="64"/>
      <c r="P107" s="85"/>
      <c r="Q107" s="64"/>
      <c r="R107" s="64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64"/>
      <c r="AU107" s="64"/>
      <c r="AV107" s="64" t="s">
        <v>212</v>
      </c>
      <c r="AW107" s="64"/>
      <c r="AX107" s="64"/>
      <c r="AY107" s="64"/>
      <c r="AZ107" s="67">
        <v>0</v>
      </c>
      <c r="BA107" s="70"/>
      <c r="BB107" s="187">
        <f>AZ107*BB58</f>
        <v>0</v>
      </c>
    </row>
    <row r="108" spans="1:54" ht="12.75">
      <c r="A108" s="44" t="s">
        <v>258</v>
      </c>
      <c r="B108" s="55" t="s">
        <v>261</v>
      </c>
      <c r="C108" s="53"/>
      <c r="D108" s="55"/>
      <c r="E108" s="55"/>
      <c r="F108" s="107"/>
      <c r="G108" s="55"/>
      <c r="H108" s="56"/>
      <c r="I108" s="60"/>
      <c r="J108" s="64"/>
      <c r="K108" s="64"/>
      <c r="L108" s="64"/>
      <c r="M108" s="64"/>
      <c r="N108" s="64"/>
      <c r="O108" s="64"/>
      <c r="P108" s="85"/>
      <c r="Q108" s="64"/>
      <c r="R108" s="64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6" t="s">
        <v>62</v>
      </c>
      <c r="AU108" s="53"/>
      <c r="AV108" s="101"/>
      <c r="AW108" s="101"/>
      <c r="AX108" s="53"/>
      <c r="AY108" s="54"/>
      <c r="AZ108" s="68">
        <v>3480</v>
      </c>
      <c r="BA108" s="86"/>
      <c r="BB108" s="187">
        <f>AZ108*BB58</f>
        <v>13593.217827994802</v>
      </c>
    </row>
    <row r="109" spans="1:54" ht="12.75">
      <c r="A109" s="44" t="s">
        <v>259</v>
      </c>
      <c r="B109" s="45" t="s">
        <v>262</v>
      </c>
      <c r="C109" s="55"/>
      <c r="D109" s="55"/>
      <c r="E109" s="55"/>
      <c r="F109" s="55"/>
      <c r="G109" s="55"/>
      <c r="H109" s="56"/>
      <c r="I109" s="170"/>
      <c r="J109" s="64"/>
      <c r="K109" s="64"/>
      <c r="L109" s="64"/>
      <c r="M109" s="64"/>
      <c r="N109" s="64"/>
      <c r="O109" s="64"/>
      <c r="P109" s="85"/>
      <c r="Q109" s="64"/>
      <c r="R109" s="134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145" t="s">
        <v>272</v>
      </c>
      <c r="AU109" s="51"/>
      <c r="AV109" s="51"/>
      <c r="AW109" s="51"/>
      <c r="AX109" s="51"/>
      <c r="AY109" s="52"/>
      <c r="AZ109" s="188">
        <f>AZ110+AZ111</f>
        <v>32258</v>
      </c>
      <c r="BA109" s="95"/>
      <c r="BB109" s="187">
        <f>AZ109*BB58</f>
        <v>126002.87951018859</v>
      </c>
    </row>
    <row r="110" spans="1:54" ht="12.75">
      <c r="A110" s="45" t="s">
        <v>260</v>
      </c>
      <c r="B110" s="45"/>
      <c r="C110" s="218"/>
      <c r="D110" s="219"/>
      <c r="E110" s="219"/>
      <c r="F110" s="220"/>
      <c r="G110" s="221"/>
      <c r="H110" s="56"/>
      <c r="I110" s="170"/>
      <c r="J110" s="64"/>
      <c r="K110" s="64"/>
      <c r="L110" s="64"/>
      <c r="M110" s="64"/>
      <c r="N110" s="64"/>
      <c r="O110" s="64"/>
      <c r="P110" s="85"/>
      <c r="Q110" s="64"/>
      <c r="R110" s="64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63" t="s">
        <v>24</v>
      </c>
      <c r="AU110" s="64"/>
      <c r="AV110" s="64"/>
      <c r="AW110" s="64"/>
      <c r="AX110" s="64"/>
      <c r="AY110" s="65"/>
      <c r="AZ110" s="67">
        <v>6880</v>
      </c>
      <c r="BA110" s="78"/>
      <c r="BB110" s="187">
        <f>AZ110*BB58</f>
        <v>26873.947889828803</v>
      </c>
    </row>
    <row r="111" spans="1:54" ht="12.75">
      <c r="A111" s="44" t="s">
        <v>117</v>
      </c>
      <c r="B111" s="45" t="s">
        <v>118</v>
      </c>
      <c r="C111" s="55"/>
      <c r="D111" s="55"/>
      <c r="E111" s="55"/>
      <c r="F111" s="55"/>
      <c r="G111" s="55"/>
      <c r="H111" s="55"/>
      <c r="I111" s="56"/>
      <c r="J111" s="64"/>
      <c r="K111" s="64"/>
      <c r="L111" s="64"/>
      <c r="M111" s="64"/>
      <c r="N111" s="64"/>
      <c r="O111" s="64"/>
      <c r="P111" s="64"/>
      <c r="Q111" s="64"/>
      <c r="R111" s="64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6" t="s">
        <v>25</v>
      </c>
      <c r="AU111" s="53"/>
      <c r="AV111" s="53"/>
      <c r="AW111" s="53"/>
      <c r="AX111" s="53"/>
      <c r="AY111" s="54"/>
      <c r="AZ111" s="68">
        <v>25378</v>
      </c>
      <c r="BA111" s="86"/>
      <c r="BB111" s="187">
        <f>AZ111*BB58</f>
        <v>99128.9316203598</v>
      </c>
    </row>
    <row r="112" spans="1:54" ht="12.75">
      <c r="A112" s="48" t="s">
        <v>119</v>
      </c>
      <c r="B112" s="48" t="s">
        <v>122</v>
      </c>
      <c r="C112" s="90"/>
      <c r="D112" s="73"/>
      <c r="E112" s="73"/>
      <c r="F112" s="75"/>
      <c r="G112" s="73"/>
      <c r="H112" s="73"/>
      <c r="I112" s="73"/>
      <c r="J112" s="64"/>
      <c r="K112" s="64"/>
      <c r="L112" s="64"/>
      <c r="M112" s="64"/>
      <c r="N112" s="64"/>
      <c r="O112" s="64"/>
      <c r="P112" s="64"/>
      <c r="Q112" s="64"/>
      <c r="R112" s="64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163" t="s">
        <v>213</v>
      </c>
      <c r="AU112" s="55"/>
      <c r="AV112" s="55"/>
      <c r="AW112" s="55"/>
      <c r="AX112" s="55"/>
      <c r="AY112" s="56"/>
      <c r="AZ112" s="125">
        <v>11120</v>
      </c>
      <c r="BA112" s="92"/>
      <c r="BB112" s="187">
        <f>AZ112*BB58</f>
        <v>43435.7994963512</v>
      </c>
    </row>
    <row r="113" spans="1:54" ht="12.75">
      <c r="A113" s="49"/>
      <c r="B113" s="49" t="s">
        <v>120</v>
      </c>
      <c r="C113" s="91">
        <v>109056121</v>
      </c>
      <c r="D113" s="211">
        <v>7146.7385</v>
      </c>
      <c r="E113" s="211">
        <v>7171.3273</v>
      </c>
      <c r="F113" s="68">
        <v>4800</v>
      </c>
      <c r="G113" s="212">
        <f aca="true" t="shared" si="2" ref="G113:G132">E113-D113</f>
        <v>24.588799999999537</v>
      </c>
      <c r="H113" s="68"/>
      <c r="I113" s="68">
        <f>F113*G113+H113</f>
        <v>118026.23999999778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163" t="s">
        <v>61</v>
      </c>
      <c r="AU113" s="55"/>
      <c r="AV113" s="55"/>
      <c r="AW113" s="55"/>
      <c r="AX113" s="55"/>
      <c r="AY113" s="56"/>
      <c r="AZ113" s="125">
        <v>21240</v>
      </c>
      <c r="BA113" s="92"/>
      <c r="BB113" s="187">
        <f>AZ113*BB58</f>
        <v>82965.50191569241</v>
      </c>
    </row>
    <row r="114" spans="1:54" ht="12.75">
      <c r="A114" s="48" t="s">
        <v>121</v>
      </c>
      <c r="B114" s="48" t="s">
        <v>133</v>
      </c>
      <c r="C114" s="90">
        <v>623125232</v>
      </c>
      <c r="D114" s="213">
        <v>3574.2165</v>
      </c>
      <c r="E114" s="213">
        <v>3601.3599</v>
      </c>
      <c r="F114" s="75">
        <v>1800</v>
      </c>
      <c r="G114" s="214">
        <f t="shared" si="2"/>
        <v>27.14339999999993</v>
      </c>
      <c r="H114" s="73"/>
      <c r="I114" s="75">
        <f>G114*F114</f>
        <v>48858.11999999987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163" t="s">
        <v>202</v>
      </c>
      <c r="AU114" s="55"/>
      <c r="AV114" s="55"/>
      <c r="AW114" s="55"/>
      <c r="AX114" s="55"/>
      <c r="AY114" s="56"/>
      <c r="AZ114" s="125">
        <v>12919</v>
      </c>
      <c r="BA114" s="92"/>
      <c r="BB114" s="187">
        <f>AZ114*BB58</f>
        <v>50462.8681378922</v>
      </c>
    </row>
    <row r="115" spans="1:54" ht="12.75">
      <c r="A115" s="49"/>
      <c r="B115" s="49" t="s">
        <v>120</v>
      </c>
      <c r="C115" s="71"/>
      <c r="D115" s="119"/>
      <c r="E115" s="119"/>
      <c r="F115" s="68"/>
      <c r="G115" s="118"/>
      <c r="H115" s="71"/>
      <c r="I115" s="68"/>
      <c r="J115" s="64"/>
      <c r="K115" s="64"/>
      <c r="L115" s="64"/>
      <c r="M115" s="64"/>
      <c r="N115" s="64"/>
      <c r="O115" s="64"/>
      <c r="P115" s="64"/>
      <c r="Q115" s="64"/>
      <c r="R115" s="64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163" t="s">
        <v>181</v>
      </c>
      <c r="AU115" s="55"/>
      <c r="AV115" s="55"/>
      <c r="AW115" s="55"/>
      <c r="AX115" s="55"/>
      <c r="AY115" s="56"/>
      <c r="AZ115" s="125">
        <v>2904</v>
      </c>
      <c r="BA115" s="92"/>
      <c r="BB115" s="187">
        <f>AZ115*BB58</f>
        <v>11343.305911637042</v>
      </c>
    </row>
    <row r="116" spans="1:54" ht="12.75">
      <c r="A116" s="48" t="s">
        <v>123</v>
      </c>
      <c r="B116" s="48" t="s">
        <v>134</v>
      </c>
      <c r="C116" s="90">
        <v>623125667</v>
      </c>
      <c r="D116" s="213">
        <v>4809.736</v>
      </c>
      <c r="E116" s="213">
        <v>4846.8351</v>
      </c>
      <c r="F116" s="75">
        <v>1800</v>
      </c>
      <c r="G116" s="214">
        <f t="shared" si="2"/>
        <v>37.09910000000036</v>
      </c>
      <c r="H116" s="73"/>
      <c r="I116" s="75">
        <f>G116*F116</f>
        <v>66778.38000000064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163" t="s">
        <v>2</v>
      </c>
      <c r="AU116" s="55"/>
      <c r="AV116" s="55"/>
      <c r="AW116" s="55"/>
      <c r="AX116" s="55"/>
      <c r="AY116" s="56"/>
      <c r="AZ116" s="125">
        <v>19000</v>
      </c>
      <c r="BA116" s="92"/>
      <c r="BB116" s="187">
        <f>AZ116*BB58</f>
        <v>74215.84446319</v>
      </c>
    </row>
    <row r="117" spans="1:54" ht="12.75">
      <c r="A117" s="49"/>
      <c r="B117" s="49" t="s">
        <v>120</v>
      </c>
      <c r="C117" s="71"/>
      <c r="D117" s="119"/>
      <c r="E117" s="119"/>
      <c r="F117" s="68"/>
      <c r="G117" s="118"/>
      <c r="H117" s="71"/>
      <c r="I117" s="68"/>
      <c r="J117" s="64"/>
      <c r="K117" s="64"/>
      <c r="L117" s="64"/>
      <c r="M117" s="64"/>
      <c r="N117" s="64"/>
      <c r="O117" s="64"/>
      <c r="P117" s="64"/>
      <c r="Q117" s="64"/>
      <c r="R117" s="64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63" t="s">
        <v>5</v>
      </c>
      <c r="AU117" s="107"/>
      <c r="AV117" s="55"/>
      <c r="AW117" s="55"/>
      <c r="AX117" s="55"/>
      <c r="AY117" s="56"/>
      <c r="AZ117" s="125">
        <v>6500</v>
      </c>
      <c r="BA117" s="92"/>
      <c r="BB117" s="187">
        <f>AZ117*BB58</f>
        <v>25389.631000565005</v>
      </c>
    </row>
    <row r="118" spans="1:54" ht="12.75">
      <c r="A118" s="48" t="s">
        <v>124</v>
      </c>
      <c r="B118" s="48" t="s">
        <v>135</v>
      </c>
      <c r="C118" s="90">
        <v>623126370</v>
      </c>
      <c r="D118" s="213">
        <v>1077.005</v>
      </c>
      <c r="E118" s="213">
        <v>1091.2402</v>
      </c>
      <c r="F118" s="75">
        <v>4800</v>
      </c>
      <c r="G118" s="214">
        <f t="shared" si="2"/>
        <v>14.23519999999985</v>
      </c>
      <c r="H118" s="73"/>
      <c r="I118" s="75">
        <f>G118*F118</f>
        <v>68328.95999999928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163" t="s">
        <v>209</v>
      </c>
      <c r="AU118" s="107"/>
      <c r="AV118" s="55"/>
      <c r="AW118" s="55"/>
      <c r="AX118" s="55"/>
      <c r="AY118" s="56"/>
      <c r="AZ118" s="125">
        <v>50</v>
      </c>
      <c r="BA118" s="92"/>
      <c r="BB118" s="187">
        <f>AZ118*BB58</f>
        <v>195.30485385050002</v>
      </c>
    </row>
    <row r="119" spans="1:54" ht="12.75">
      <c r="A119" s="49"/>
      <c r="B119" s="49" t="s">
        <v>120</v>
      </c>
      <c r="C119" s="71"/>
      <c r="D119" s="119"/>
      <c r="E119" s="119"/>
      <c r="F119" s="68"/>
      <c r="G119" s="118"/>
      <c r="H119" s="71"/>
      <c r="I119" s="68"/>
      <c r="J119" s="64"/>
      <c r="K119" s="64"/>
      <c r="L119" s="64"/>
      <c r="M119" s="64"/>
      <c r="N119" s="64"/>
      <c r="O119" s="64"/>
      <c r="P119" s="64"/>
      <c r="Q119" s="64"/>
      <c r="R119" s="64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163" t="s">
        <v>204</v>
      </c>
      <c r="AU119" s="107"/>
      <c r="AV119" s="55"/>
      <c r="AW119" s="55"/>
      <c r="AX119" s="55"/>
      <c r="AY119" s="56"/>
      <c r="AZ119" s="125">
        <v>57960</v>
      </c>
      <c r="BA119" s="92"/>
      <c r="BB119" s="187">
        <f>AZ119*BB58</f>
        <v>226397.38658349964</v>
      </c>
    </row>
    <row r="120" spans="1:54" ht="12.75">
      <c r="A120" s="48" t="s">
        <v>125</v>
      </c>
      <c r="B120" s="48" t="s">
        <v>136</v>
      </c>
      <c r="C120" s="90">
        <v>623125137</v>
      </c>
      <c r="D120" s="213">
        <v>695.661</v>
      </c>
      <c r="E120" s="213">
        <v>695.661</v>
      </c>
      <c r="F120" s="75">
        <v>4800</v>
      </c>
      <c r="G120" s="214">
        <f t="shared" si="2"/>
        <v>0</v>
      </c>
      <c r="H120" s="73"/>
      <c r="I120" s="75">
        <f>G120*F120</f>
        <v>0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163"/>
      <c r="AU120" s="107"/>
      <c r="AV120" s="55"/>
      <c r="AW120" s="55"/>
      <c r="AX120" s="55"/>
      <c r="AY120" s="56"/>
      <c r="AZ120" s="125"/>
      <c r="BA120" s="92"/>
      <c r="BB120" s="187"/>
    </row>
    <row r="121" spans="1:54" ht="12.75">
      <c r="A121" s="49"/>
      <c r="B121" s="49" t="s">
        <v>120</v>
      </c>
      <c r="C121" s="71"/>
      <c r="D121" s="119"/>
      <c r="E121" s="119"/>
      <c r="F121" s="68"/>
      <c r="G121" s="118"/>
      <c r="H121" s="71"/>
      <c r="I121" s="68"/>
      <c r="J121" s="64"/>
      <c r="K121" s="64"/>
      <c r="L121" s="64"/>
      <c r="M121" s="64"/>
      <c r="N121" s="64"/>
      <c r="O121" s="64"/>
      <c r="P121" s="64"/>
      <c r="Q121" s="64"/>
      <c r="R121" s="64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5"/>
      <c r="AU121" s="55"/>
      <c r="AV121" s="55"/>
      <c r="AW121" s="55"/>
      <c r="AX121" s="55"/>
      <c r="AY121" s="56"/>
      <c r="AZ121" s="125"/>
      <c r="BA121" s="92"/>
      <c r="BB121" s="187"/>
    </row>
    <row r="122" spans="1:54" ht="12.75">
      <c r="A122" s="48" t="s">
        <v>126</v>
      </c>
      <c r="B122" s="48" t="s">
        <v>137</v>
      </c>
      <c r="C122" s="90">
        <v>623125142</v>
      </c>
      <c r="D122" s="213">
        <v>3257.7093</v>
      </c>
      <c r="E122" s="213">
        <v>3286.4753</v>
      </c>
      <c r="F122" s="75">
        <v>2400</v>
      </c>
      <c r="G122" s="214">
        <f t="shared" si="2"/>
        <v>28.766000000000076</v>
      </c>
      <c r="H122" s="73"/>
      <c r="I122" s="75">
        <f>G122*F122</f>
        <v>69038.40000000018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5"/>
      <c r="AU122" s="55"/>
      <c r="AV122" s="55"/>
      <c r="AW122" s="55"/>
      <c r="AX122" s="55"/>
      <c r="AY122" s="56"/>
      <c r="AZ122" s="125"/>
      <c r="BA122" s="92"/>
      <c r="BB122" s="187"/>
    </row>
    <row r="123" spans="1:54" ht="12.75">
      <c r="A123" s="49"/>
      <c r="B123" s="49" t="s">
        <v>120</v>
      </c>
      <c r="C123" s="71"/>
      <c r="D123" s="119"/>
      <c r="E123" s="119"/>
      <c r="F123" s="68"/>
      <c r="G123" s="118"/>
      <c r="H123" s="71"/>
      <c r="I123" s="68"/>
      <c r="J123" s="64"/>
      <c r="K123" s="64"/>
      <c r="L123" s="64"/>
      <c r="M123" s="64"/>
      <c r="N123" s="64"/>
      <c r="O123" s="64"/>
      <c r="P123" s="64"/>
      <c r="Q123" s="64"/>
      <c r="R123" s="64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5"/>
      <c r="AU123" s="55"/>
      <c r="AV123" s="55"/>
      <c r="AW123" s="55"/>
      <c r="AX123" s="55"/>
      <c r="AY123" s="56"/>
      <c r="AZ123" s="125"/>
      <c r="BA123" s="92"/>
      <c r="BB123" s="187"/>
    </row>
    <row r="124" spans="1:54" ht="12.75">
      <c r="A124" s="48" t="s">
        <v>127</v>
      </c>
      <c r="B124" s="48" t="s">
        <v>138</v>
      </c>
      <c r="C124" s="90">
        <v>623125205</v>
      </c>
      <c r="D124" s="213">
        <v>2961.7092</v>
      </c>
      <c r="E124" s="213">
        <v>3003.5339</v>
      </c>
      <c r="F124" s="75">
        <v>1800</v>
      </c>
      <c r="G124" s="214">
        <f t="shared" si="2"/>
        <v>41.82470000000012</v>
      </c>
      <c r="H124" s="73"/>
      <c r="I124" s="75">
        <f>G124*F124</f>
        <v>75284.46000000022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5"/>
      <c r="AU124" s="55"/>
      <c r="AV124" s="55"/>
      <c r="AW124" s="55"/>
      <c r="AX124" s="55"/>
      <c r="AY124" s="56"/>
      <c r="AZ124" s="125"/>
      <c r="BA124" s="92"/>
      <c r="BB124" s="187"/>
    </row>
    <row r="125" spans="1:54" ht="12.75">
      <c r="A125" s="49"/>
      <c r="B125" s="49" t="s">
        <v>120</v>
      </c>
      <c r="C125" s="71"/>
      <c r="D125" s="119"/>
      <c r="E125" s="119"/>
      <c r="F125" s="68"/>
      <c r="G125" s="118"/>
      <c r="H125" s="71"/>
      <c r="I125" s="68"/>
      <c r="J125" s="64"/>
      <c r="K125" s="64"/>
      <c r="L125" s="64"/>
      <c r="M125" s="64"/>
      <c r="N125" s="64"/>
      <c r="O125" s="64"/>
      <c r="P125" s="64"/>
      <c r="Q125" s="64"/>
      <c r="R125" s="64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5"/>
      <c r="AU125" s="55"/>
      <c r="AV125" s="55"/>
      <c r="AW125" s="55"/>
      <c r="AX125" s="55"/>
      <c r="AY125" s="56"/>
      <c r="AZ125" s="125"/>
      <c r="BA125" s="92"/>
      <c r="BB125" s="187"/>
    </row>
    <row r="126" spans="1:54" ht="12.75">
      <c r="A126" s="48" t="s">
        <v>128</v>
      </c>
      <c r="B126" s="48" t="s">
        <v>139</v>
      </c>
      <c r="C126" s="90">
        <v>623123704</v>
      </c>
      <c r="D126" s="213">
        <v>3480.5332</v>
      </c>
      <c r="E126" s="213">
        <v>3520.3241</v>
      </c>
      <c r="F126" s="75">
        <v>1800</v>
      </c>
      <c r="G126" s="214">
        <f t="shared" si="2"/>
        <v>39.790899999999965</v>
      </c>
      <c r="H126" s="73"/>
      <c r="I126" s="75">
        <f>G126*F126</f>
        <v>71623.61999999994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5"/>
      <c r="AU126" s="55"/>
      <c r="AV126" s="111"/>
      <c r="AW126" s="111"/>
      <c r="AX126" s="55"/>
      <c r="AY126" s="56"/>
      <c r="AZ126" s="125"/>
      <c r="BA126" s="92"/>
      <c r="BB126" s="187"/>
    </row>
    <row r="127" spans="1:54" ht="12.75">
      <c r="A127" s="49"/>
      <c r="B127" s="49" t="s">
        <v>120</v>
      </c>
      <c r="C127" s="71"/>
      <c r="D127" s="119"/>
      <c r="E127" s="119"/>
      <c r="F127" s="68"/>
      <c r="G127" s="118"/>
      <c r="H127" s="71"/>
      <c r="I127" s="68"/>
      <c r="J127" s="64"/>
      <c r="K127" s="64"/>
      <c r="L127" s="64"/>
      <c r="M127" s="64"/>
      <c r="N127" s="64"/>
      <c r="O127" s="64"/>
      <c r="P127" s="64"/>
      <c r="Q127" s="64"/>
      <c r="R127" s="64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64"/>
      <c r="AU127" s="47"/>
      <c r="AV127" s="47"/>
      <c r="AW127" s="47"/>
      <c r="AX127" s="47"/>
      <c r="AY127" s="47"/>
      <c r="AZ127" s="164"/>
      <c r="BA127" s="47"/>
      <c r="BB127" s="47"/>
    </row>
    <row r="128" spans="1:54" ht="12.75">
      <c r="A128" s="48" t="s">
        <v>129</v>
      </c>
      <c r="B128" s="48" t="s">
        <v>140</v>
      </c>
      <c r="C128" s="90">
        <v>623125794</v>
      </c>
      <c r="D128" s="213">
        <v>388.9896</v>
      </c>
      <c r="E128" s="213">
        <v>401.0014</v>
      </c>
      <c r="F128" s="75">
        <v>1800</v>
      </c>
      <c r="G128" s="214">
        <f>E128-D128</f>
        <v>12.011799999999994</v>
      </c>
      <c r="H128" s="73"/>
      <c r="I128" s="75">
        <f>G128*F128</f>
        <v>21621.23999999999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64"/>
      <c r="AU128" s="47"/>
      <c r="AV128" s="47"/>
      <c r="AW128" s="47"/>
      <c r="AX128" s="47"/>
      <c r="AY128" s="47"/>
      <c r="AZ128" s="164"/>
      <c r="BA128" s="47"/>
      <c r="BB128" s="47"/>
    </row>
    <row r="129" spans="1:54" ht="12.75">
      <c r="A129" s="49"/>
      <c r="B129" s="49" t="s">
        <v>120</v>
      </c>
      <c r="C129" s="71"/>
      <c r="D129" s="119"/>
      <c r="E129" s="119"/>
      <c r="F129" s="68"/>
      <c r="G129" s="118"/>
      <c r="H129" s="71"/>
      <c r="I129" s="68"/>
      <c r="J129" s="64"/>
      <c r="K129" s="64"/>
      <c r="L129" s="64"/>
      <c r="M129" s="64"/>
      <c r="N129" s="64"/>
      <c r="O129" s="64"/>
      <c r="P129" s="64"/>
      <c r="Q129" s="64"/>
      <c r="R129" s="64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64"/>
      <c r="AU129" s="47"/>
      <c r="AV129" s="47"/>
      <c r="AW129" s="47"/>
      <c r="AX129" s="47"/>
      <c r="AY129" s="47"/>
      <c r="AZ129" s="164"/>
      <c r="BA129" s="47"/>
      <c r="BB129" s="47"/>
    </row>
    <row r="130" spans="1:54" ht="12.75">
      <c r="A130" s="48" t="s">
        <v>130</v>
      </c>
      <c r="B130" s="48" t="s">
        <v>141</v>
      </c>
      <c r="C130" s="90">
        <v>623125736</v>
      </c>
      <c r="D130" s="213">
        <v>3778.0953</v>
      </c>
      <c r="E130" s="213">
        <v>3817.8946</v>
      </c>
      <c r="F130" s="75">
        <v>1200</v>
      </c>
      <c r="G130" s="214">
        <f t="shared" si="2"/>
        <v>39.79930000000013</v>
      </c>
      <c r="H130" s="73"/>
      <c r="I130" s="75">
        <f>G130*F130</f>
        <v>47759.160000000156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64"/>
      <c r="AU130" s="47"/>
      <c r="AV130" s="47"/>
      <c r="AW130" s="47"/>
      <c r="AX130" s="47"/>
      <c r="AY130" s="47"/>
      <c r="AZ130" s="164"/>
      <c r="BA130" s="47"/>
      <c r="BB130" s="47"/>
    </row>
    <row r="131" spans="1:54" ht="12.75">
      <c r="A131" s="49"/>
      <c r="B131" s="49" t="s">
        <v>120</v>
      </c>
      <c r="C131" s="70"/>
      <c r="D131" s="119"/>
      <c r="E131" s="119"/>
      <c r="F131" s="68"/>
      <c r="G131" s="118"/>
      <c r="H131" s="71"/>
      <c r="I131" s="68"/>
      <c r="J131" s="64"/>
      <c r="K131" s="64"/>
      <c r="L131" s="64"/>
      <c r="M131" s="64"/>
      <c r="N131" s="64"/>
      <c r="O131" s="64"/>
      <c r="P131" s="64"/>
      <c r="Q131" s="64"/>
      <c r="R131" s="64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64"/>
      <c r="AU131" s="47" t="s">
        <v>3</v>
      </c>
      <c r="AV131" s="47"/>
      <c r="AW131" s="47"/>
      <c r="AX131" s="47"/>
      <c r="AY131" s="47"/>
      <c r="AZ131" s="189">
        <f>AZ9</f>
        <v>4959032</v>
      </c>
      <c r="BA131" s="47"/>
      <c r="BB131" s="165">
        <f>SUM(BB93:BB96)+BB103+BB109+SUM(BB112:BB126)</f>
        <v>19370460.39999906</v>
      </c>
    </row>
    <row r="132" spans="1:54" ht="12.75">
      <c r="A132" s="48" t="s">
        <v>131</v>
      </c>
      <c r="B132" s="50" t="s">
        <v>132</v>
      </c>
      <c r="C132" s="90">
        <v>1110171156</v>
      </c>
      <c r="D132" s="213">
        <v>2511.3692</v>
      </c>
      <c r="E132" s="213">
        <v>2551.2724</v>
      </c>
      <c r="F132" s="75">
        <v>40</v>
      </c>
      <c r="G132" s="214">
        <f t="shared" si="2"/>
        <v>39.90319999999974</v>
      </c>
      <c r="H132" s="73"/>
      <c r="I132" s="75">
        <f>G132*F132</f>
        <v>1596.1279999999897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64"/>
      <c r="AU132" s="47"/>
      <c r="AV132" s="47"/>
      <c r="AW132" s="47"/>
      <c r="AX132" s="47"/>
      <c r="AY132" s="47"/>
      <c r="AZ132" s="164"/>
      <c r="BA132" s="47"/>
      <c r="BB132" s="47"/>
    </row>
    <row r="133" spans="1:54" ht="12.75">
      <c r="A133" s="49"/>
      <c r="B133" s="46" t="s">
        <v>120</v>
      </c>
      <c r="C133" s="71"/>
      <c r="D133" s="226"/>
      <c r="E133" s="119"/>
      <c r="F133" s="68"/>
      <c r="G133" s="120"/>
      <c r="H133" s="71"/>
      <c r="I133" s="68"/>
      <c r="J133" s="64"/>
      <c r="K133" s="64"/>
      <c r="L133" s="64"/>
      <c r="M133" s="64"/>
      <c r="N133" s="64"/>
      <c r="O133" s="64"/>
      <c r="P133" s="64"/>
      <c r="Q133" s="64"/>
      <c r="R133" s="64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64"/>
      <c r="AU133" s="47"/>
      <c r="AV133" s="47"/>
      <c r="AW133" s="47"/>
      <c r="AX133" s="47"/>
      <c r="AY133" s="47"/>
      <c r="AZ133" s="47"/>
      <c r="BA133" s="47"/>
      <c r="BB133" s="47"/>
    </row>
    <row r="134" spans="1:54" ht="12.75">
      <c r="A134" s="94"/>
      <c r="B134" s="55"/>
      <c r="C134" s="86"/>
      <c r="D134" s="92"/>
      <c r="E134" s="93"/>
      <c r="F134" s="93"/>
      <c r="G134" s="108" t="s">
        <v>142</v>
      </c>
      <c r="H134" s="56"/>
      <c r="I134" s="125">
        <f>SUM(I112:I133)+I107</f>
        <v>1598202.0079999852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64" t="s">
        <v>342</v>
      </c>
      <c r="AU134" s="47"/>
      <c r="AV134" s="47"/>
      <c r="AW134" s="47"/>
      <c r="AX134" s="47"/>
      <c r="AY134" s="47"/>
      <c r="AZ134" s="47"/>
      <c r="BA134" s="47"/>
      <c r="BB134" s="47"/>
    </row>
    <row r="135" spans="1:54" ht="12.75">
      <c r="A135" s="48" t="s">
        <v>145</v>
      </c>
      <c r="B135" s="50" t="s">
        <v>143</v>
      </c>
      <c r="C135" s="95"/>
      <c r="D135" s="95"/>
      <c r="E135" s="96"/>
      <c r="F135" s="96"/>
      <c r="G135" s="97"/>
      <c r="H135" s="51"/>
      <c r="I135" s="98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64"/>
      <c r="AU135" s="47"/>
      <c r="AV135" s="47"/>
      <c r="AW135" s="47"/>
      <c r="AX135" s="47"/>
      <c r="AY135" s="47"/>
      <c r="AZ135" s="47"/>
      <c r="BA135" s="47"/>
      <c r="BB135" s="47"/>
    </row>
    <row r="136" spans="1:54" ht="12.75">
      <c r="A136" s="74"/>
      <c r="B136" s="63" t="s">
        <v>144</v>
      </c>
      <c r="C136" s="99"/>
      <c r="D136" s="86"/>
      <c r="E136" s="100"/>
      <c r="F136" s="100"/>
      <c r="G136" s="101"/>
      <c r="H136" s="53"/>
      <c r="I136" s="102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64" t="s">
        <v>50</v>
      </c>
      <c r="AU136" s="47"/>
      <c r="AV136" s="47"/>
      <c r="AW136" s="47"/>
      <c r="AX136" s="47"/>
      <c r="AY136" s="47"/>
      <c r="AZ136" s="47"/>
      <c r="BA136" s="47"/>
      <c r="BB136" s="47"/>
    </row>
    <row r="137" spans="1:54" ht="12.75">
      <c r="A137" s="50" t="s">
        <v>146</v>
      </c>
      <c r="B137" s="48" t="s">
        <v>243</v>
      </c>
      <c r="C137" s="192"/>
      <c r="D137" s="104"/>
      <c r="E137" s="104"/>
      <c r="F137" s="60"/>
      <c r="G137" s="105"/>
      <c r="H137" s="57"/>
      <c r="I137" s="60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64"/>
      <c r="AU137" s="47"/>
      <c r="AV137" s="47"/>
      <c r="AW137" s="47"/>
      <c r="AX137" s="47"/>
      <c r="AY137" s="47"/>
      <c r="AZ137" s="47"/>
      <c r="BA137" s="47"/>
      <c r="BB137" s="47"/>
    </row>
    <row r="138" spans="1:54" ht="12.75">
      <c r="A138" s="63"/>
      <c r="B138" s="74"/>
      <c r="C138" s="193">
        <v>611127627</v>
      </c>
      <c r="D138" s="190">
        <v>3237.5692</v>
      </c>
      <c r="E138" s="190">
        <v>3262.0084</v>
      </c>
      <c r="F138" s="60">
        <v>40</v>
      </c>
      <c r="G138" s="142">
        <f>E138-D138</f>
        <v>24.439200000000255</v>
      </c>
      <c r="H138" s="60"/>
      <c r="I138" s="60">
        <f>ROUND(F138*G138+H138,0)</f>
        <v>978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64"/>
      <c r="AU138" s="47"/>
      <c r="AV138" s="47"/>
      <c r="AW138" s="47"/>
      <c r="AX138" s="47"/>
      <c r="AY138" s="47"/>
      <c r="AZ138" s="47"/>
      <c r="BA138" s="47"/>
      <c r="BB138" s="47"/>
    </row>
    <row r="139" spans="1:54" ht="12.75">
      <c r="A139" s="63"/>
      <c r="B139" s="49" t="s">
        <v>233</v>
      </c>
      <c r="C139" s="193"/>
      <c r="D139" s="194"/>
      <c r="E139" s="194"/>
      <c r="F139" s="60"/>
      <c r="G139" s="105"/>
      <c r="H139" s="60"/>
      <c r="I139" s="60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 t="s">
        <v>285</v>
      </c>
      <c r="AX139" s="47"/>
      <c r="AY139" s="47"/>
      <c r="AZ139" s="47"/>
      <c r="BA139" s="47"/>
      <c r="BB139" s="47"/>
    </row>
    <row r="140" spans="1:54" ht="12.75">
      <c r="A140" s="48" t="s">
        <v>149</v>
      </c>
      <c r="B140" s="65"/>
      <c r="C140" s="106">
        <v>810120245</v>
      </c>
      <c r="D140" s="190">
        <v>1534.7339</v>
      </c>
      <c r="E140" s="190">
        <v>1545.6757</v>
      </c>
      <c r="F140" s="60">
        <v>3600</v>
      </c>
      <c r="G140" s="142">
        <f aca="true" t="shared" si="3" ref="G140:G145">E140-D140</f>
        <v>10.941800000000057</v>
      </c>
      <c r="H140" s="60"/>
      <c r="I140" s="60">
        <f aca="true" t="shared" si="4" ref="I140:I145">ROUND(F140*G140+H140,0)</f>
        <v>39390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 t="s">
        <v>286</v>
      </c>
      <c r="AX140" s="47"/>
      <c r="AY140" s="47"/>
      <c r="AZ140" s="47"/>
      <c r="BA140" s="47"/>
      <c r="BB140" s="47"/>
    </row>
    <row r="141" spans="1:54" ht="12.75">
      <c r="A141" s="74"/>
      <c r="B141" s="65" t="s">
        <v>249</v>
      </c>
      <c r="C141" s="106"/>
      <c r="D141" s="190"/>
      <c r="E141" s="190"/>
      <c r="F141" s="60"/>
      <c r="G141" s="142"/>
      <c r="H141" s="44"/>
      <c r="I141" s="60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</row>
    <row r="142" spans="1:54" ht="12.75">
      <c r="A142" s="74"/>
      <c r="B142" s="65"/>
      <c r="C142" s="103">
        <v>4050284</v>
      </c>
      <c r="D142" s="121">
        <v>4680.7193</v>
      </c>
      <c r="E142" s="121">
        <v>4696.9335</v>
      </c>
      <c r="F142" s="60">
        <v>3600</v>
      </c>
      <c r="G142" s="143">
        <f t="shared" si="3"/>
        <v>16.214200000000346</v>
      </c>
      <c r="H142" s="44"/>
      <c r="I142" s="60">
        <f t="shared" si="4"/>
        <v>58371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</row>
    <row r="143" spans="1:54" ht="12.75">
      <c r="A143" s="49"/>
      <c r="B143" s="54"/>
      <c r="C143" s="103"/>
      <c r="D143" s="121"/>
      <c r="E143" s="121"/>
      <c r="F143" s="60"/>
      <c r="G143" s="143"/>
      <c r="H143" s="44"/>
      <c r="I143" s="6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 t="s">
        <v>289</v>
      </c>
      <c r="AX143" s="47"/>
      <c r="AY143" s="47"/>
      <c r="AZ143" s="47"/>
      <c r="BA143" s="47"/>
      <c r="BB143" s="47"/>
    </row>
    <row r="144" spans="1:54" ht="12.75">
      <c r="A144" s="74" t="s">
        <v>150</v>
      </c>
      <c r="B144" s="48" t="s">
        <v>116</v>
      </c>
      <c r="C144" s="57"/>
      <c r="D144" s="104"/>
      <c r="E144" s="104"/>
      <c r="F144" s="60"/>
      <c r="G144" s="105"/>
      <c r="H144" s="44"/>
      <c r="I144" s="6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 t="s">
        <v>287</v>
      </c>
      <c r="AX144" s="47"/>
      <c r="AY144" s="47"/>
      <c r="AZ144" s="47"/>
      <c r="BA144" s="47"/>
      <c r="BB144" s="47"/>
    </row>
    <row r="145" spans="1:54" ht="12.75">
      <c r="A145" s="195"/>
      <c r="B145" s="74" t="s">
        <v>115</v>
      </c>
      <c r="C145" s="193">
        <v>611127492</v>
      </c>
      <c r="D145" s="190">
        <v>7205.106</v>
      </c>
      <c r="E145" s="190">
        <v>7257.3988</v>
      </c>
      <c r="F145" s="60">
        <v>20</v>
      </c>
      <c r="G145" s="142">
        <f t="shared" si="3"/>
        <v>52.29280000000017</v>
      </c>
      <c r="H145" s="60"/>
      <c r="I145" s="60">
        <f t="shared" si="4"/>
        <v>1046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</row>
    <row r="146" spans="1:54" ht="12.75">
      <c r="A146" s="50" t="s">
        <v>151</v>
      </c>
      <c r="B146" s="48" t="s">
        <v>244</v>
      </c>
      <c r="C146" s="197"/>
      <c r="D146" s="104"/>
      <c r="E146" s="104"/>
      <c r="F146" s="60"/>
      <c r="G146" s="105"/>
      <c r="H146" s="44"/>
      <c r="I146" s="6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 t="s">
        <v>288</v>
      </c>
      <c r="AX146" s="47"/>
      <c r="AY146" s="47"/>
      <c r="AZ146" s="47"/>
      <c r="BA146" s="47"/>
      <c r="BB146" s="47"/>
    </row>
    <row r="147" spans="1:54" ht="12.75">
      <c r="A147" s="196"/>
      <c r="B147" s="70" t="s">
        <v>280</v>
      </c>
      <c r="C147" s="193">
        <v>611127702</v>
      </c>
      <c r="D147" s="190">
        <v>8062.6572</v>
      </c>
      <c r="E147" s="190">
        <v>8120.4608</v>
      </c>
      <c r="F147" s="60">
        <v>60</v>
      </c>
      <c r="G147" s="142">
        <f>E147-D147</f>
        <v>57.80360000000019</v>
      </c>
      <c r="H147" s="44"/>
      <c r="I147" s="60">
        <f>ROUND(F147*G147+H147,0)</f>
        <v>3468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 t="s">
        <v>290</v>
      </c>
      <c r="AX147" s="47"/>
      <c r="AY147" s="47"/>
      <c r="AZ147" s="47"/>
      <c r="BA147" s="47"/>
      <c r="BB147" s="47"/>
    </row>
    <row r="148" spans="1:54" ht="12.75">
      <c r="A148" s="63"/>
      <c r="B148" s="70" t="s">
        <v>281</v>
      </c>
      <c r="C148" s="193">
        <v>611127555</v>
      </c>
      <c r="D148" s="190">
        <v>4350.068</v>
      </c>
      <c r="E148" s="190">
        <v>4475.4352</v>
      </c>
      <c r="F148" s="60">
        <v>60</v>
      </c>
      <c r="G148" s="142">
        <f>E148-D148</f>
        <v>125.36719999999968</v>
      </c>
      <c r="H148" s="44"/>
      <c r="I148" s="60">
        <f>ROUND(F148*G148+H148,0)</f>
        <v>7522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 t="s">
        <v>293</v>
      </c>
      <c r="AX148" s="47"/>
      <c r="AY148" s="47"/>
      <c r="AZ148" s="47"/>
      <c r="BA148" s="47"/>
      <c r="BB148" s="47"/>
    </row>
    <row r="149" spans="1:54" ht="12.75">
      <c r="A149" s="50" t="s">
        <v>152</v>
      </c>
      <c r="B149" s="48" t="s">
        <v>245</v>
      </c>
      <c r="C149" s="198"/>
      <c r="D149" s="122"/>
      <c r="E149" s="122"/>
      <c r="F149" s="60"/>
      <c r="G149" s="105"/>
      <c r="H149" s="44"/>
      <c r="I149" s="6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 t="s">
        <v>291</v>
      </c>
      <c r="AX149" s="47"/>
      <c r="AY149" s="47"/>
      <c r="AZ149" s="47"/>
      <c r="BA149" s="47"/>
      <c r="BB149" s="47"/>
    </row>
    <row r="150" spans="1:54" ht="12.75">
      <c r="A150" s="196"/>
      <c r="B150" s="74"/>
      <c r="C150" s="193">
        <v>1110171163</v>
      </c>
      <c r="D150" s="121">
        <v>909.3072</v>
      </c>
      <c r="E150" s="121">
        <v>919.6192</v>
      </c>
      <c r="F150" s="60">
        <v>60</v>
      </c>
      <c r="G150" s="142">
        <f>E150-D150</f>
        <v>10.312000000000012</v>
      </c>
      <c r="H150" s="44"/>
      <c r="I150" s="60">
        <f>ROUND(F150*G150+H150,0)</f>
        <v>619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 t="s">
        <v>292</v>
      </c>
      <c r="AX150" s="47"/>
      <c r="AY150" s="47"/>
      <c r="AZ150" s="47"/>
      <c r="BA150" s="47"/>
      <c r="BB150" s="47"/>
    </row>
    <row r="151" spans="1:54" ht="12.75">
      <c r="A151" s="63"/>
      <c r="B151" s="74"/>
      <c r="C151" s="193"/>
      <c r="D151" s="104"/>
      <c r="E151" s="104"/>
      <c r="F151" s="60"/>
      <c r="G151" s="105"/>
      <c r="H151" s="44"/>
      <c r="I151" s="6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 t="s">
        <v>298</v>
      </c>
      <c r="AX151" s="47"/>
      <c r="AY151" s="47"/>
      <c r="AZ151" s="47"/>
      <c r="BA151" s="47"/>
      <c r="BB151" s="47"/>
    </row>
    <row r="152" spans="1:54" ht="12.75">
      <c r="A152" s="50" t="s">
        <v>153</v>
      </c>
      <c r="B152" s="48" t="s">
        <v>246</v>
      </c>
      <c r="C152" s="199"/>
      <c r="D152" s="122"/>
      <c r="E152" s="122"/>
      <c r="F152" s="60"/>
      <c r="G152" s="105"/>
      <c r="H152" s="44"/>
      <c r="I152" s="60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</row>
    <row r="153" spans="1:54" ht="12.75">
      <c r="A153" s="63"/>
      <c r="B153" s="74"/>
      <c r="C153" s="193">
        <v>1110171170</v>
      </c>
      <c r="D153" s="190">
        <v>319.4196</v>
      </c>
      <c r="E153" s="190">
        <v>323.9304</v>
      </c>
      <c r="F153" s="60">
        <v>40</v>
      </c>
      <c r="G153" s="142">
        <f>E153-D153</f>
        <v>4.5108000000000175</v>
      </c>
      <c r="H153" s="60"/>
      <c r="I153" s="60">
        <f>ROUND(F153*G153+H153,0)</f>
        <v>180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 t="s">
        <v>294</v>
      </c>
      <c r="AX153" s="47"/>
      <c r="AY153" s="47"/>
      <c r="AZ153" s="47"/>
      <c r="BA153" s="47"/>
      <c r="BB153" s="47"/>
    </row>
    <row r="154" spans="1:54" ht="12.75">
      <c r="A154" s="63"/>
      <c r="B154" s="74"/>
      <c r="C154" s="193"/>
      <c r="D154" s="194"/>
      <c r="E154" s="194"/>
      <c r="F154" s="60"/>
      <c r="G154" s="105"/>
      <c r="H154" s="60"/>
      <c r="I154" s="60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 t="s">
        <v>295</v>
      </c>
      <c r="AX154" s="47"/>
      <c r="AY154" s="47"/>
      <c r="AZ154" s="47"/>
      <c r="BA154" s="47"/>
      <c r="BB154" s="47"/>
    </row>
    <row r="155" spans="1:54" ht="12.75">
      <c r="A155" s="48" t="s">
        <v>154</v>
      </c>
      <c r="B155" s="52" t="s">
        <v>275</v>
      </c>
      <c r="C155" s="193">
        <v>611126342</v>
      </c>
      <c r="D155" s="190">
        <v>6059.7548</v>
      </c>
      <c r="E155" s="190">
        <v>6059.7548</v>
      </c>
      <c r="F155" s="60">
        <v>1800</v>
      </c>
      <c r="G155" s="142">
        <f>E155-D155</f>
        <v>0</v>
      </c>
      <c r="H155" s="60"/>
      <c r="I155" s="60">
        <f>ROUND(F155*G155+H155,0)</f>
        <v>0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 t="s">
        <v>296</v>
      </c>
      <c r="AX155" s="47"/>
      <c r="AY155" s="47"/>
      <c r="AZ155" s="47"/>
      <c r="BA155" s="47"/>
      <c r="BB155" s="47"/>
    </row>
    <row r="156" spans="1:54" ht="12.75">
      <c r="A156" s="74"/>
      <c r="B156" s="65" t="s">
        <v>234</v>
      </c>
      <c r="C156" s="193">
        <v>611126404</v>
      </c>
      <c r="D156" s="190">
        <v>1193.3656</v>
      </c>
      <c r="E156" s="190">
        <v>1214.0633</v>
      </c>
      <c r="F156" s="60">
        <v>1800</v>
      </c>
      <c r="G156" s="142">
        <f>E156-D156</f>
        <v>20.69769999999994</v>
      </c>
      <c r="H156" s="60"/>
      <c r="I156" s="60">
        <f>ROUND(F156*G156+H156,0)</f>
        <v>37256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 t="s">
        <v>297</v>
      </c>
      <c r="AX156" s="47"/>
      <c r="AY156" s="47"/>
      <c r="AZ156" s="47"/>
      <c r="BA156" s="47"/>
      <c r="BB156" s="47"/>
    </row>
    <row r="157" spans="1:54" ht="12.75">
      <c r="A157" s="49"/>
      <c r="B157" s="54" t="s">
        <v>250</v>
      </c>
      <c r="C157" s="193">
        <v>611126334</v>
      </c>
      <c r="D157" s="190">
        <v>0.1356</v>
      </c>
      <c r="E157" s="190">
        <v>0.1356</v>
      </c>
      <c r="F157" s="60">
        <v>1800</v>
      </c>
      <c r="G157" s="142">
        <f>E157-D157</f>
        <v>0</v>
      </c>
      <c r="H157" s="44"/>
      <c r="I157" s="60">
        <f>ROUND(F157*G157+H157,0)</f>
        <v>0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</row>
    <row r="158" spans="1:54" ht="12.75">
      <c r="A158" s="63" t="s">
        <v>235</v>
      </c>
      <c r="B158" s="48" t="s">
        <v>247</v>
      </c>
      <c r="C158" s="193">
        <v>611127724</v>
      </c>
      <c r="D158" s="190">
        <v>1181.6604</v>
      </c>
      <c r="E158" s="190">
        <v>1186.0688</v>
      </c>
      <c r="F158" s="60">
        <v>30</v>
      </c>
      <c r="G158" s="142">
        <f>E158-D158</f>
        <v>4.408400000000029</v>
      </c>
      <c r="H158" s="60"/>
      <c r="I158" s="60">
        <f>ROUND(F158*G158+H158,0)</f>
        <v>132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 t="s">
        <v>299</v>
      </c>
      <c r="AX158" s="47"/>
      <c r="AY158" s="47"/>
      <c r="AZ158" s="47"/>
      <c r="BA158" s="47"/>
      <c r="BB158" s="47"/>
    </row>
    <row r="159" spans="1:54" ht="12.75">
      <c r="A159" s="46"/>
      <c r="B159" s="74" t="s">
        <v>274</v>
      </c>
      <c r="C159" s="193"/>
      <c r="D159" s="194"/>
      <c r="E159" s="194"/>
      <c r="F159" s="60"/>
      <c r="G159" s="105"/>
      <c r="H159" s="60"/>
      <c r="I159" s="6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 t="s">
        <v>300</v>
      </c>
      <c r="AX159" s="47"/>
      <c r="AY159" s="47"/>
      <c r="AZ159" s="47"/>
      <c r="BA159" s="47"/>
      <c r="BB159" s="47"/>
    </row>
    <row r="160" spans="1:54" ht="12.75">
      <c r="A160" s="44"/>
      <c r="B160" s="200"/>
      <c r="C160" s="73"/>
      <c r="D160" s="194"/>
      <c r="E160" s="194"/>
      <c r="F160" s="60"/>
      <c r="G160" s="105"/>
      <c r="H160" s="60"/>
      <c r="I160" s="6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 t="s">
        <v>301</v>
      </c>
      <c r="AX160" s="47"/>
      <c r="AY160" s="47"/>
      <c r="AZ160" s="47"/>
      <c r="BA160" s="47"/>
      <c r="BB160" s="47"/>
    </row>
    <row r="161" spans="1:54" ht="12.75">
      <c r="A161" s="46"/>
      <c r="B161" s="53"/>
      <c r="C161" s="55"/>
      <c r="D161" s="55"/>
      <c r="E161" s="55"/>
      <c r="F161" s="55" t="s">
        <v>155</v>
      </c>
      <c r="G161" s="55"/>
      <c r="H161" s="56"/>
      <c r="I161" s="125">
        <f>SUM(I137:I159)-I160</f>
        <v>148962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</row>
    <row r="162" spans="1:54" ht="12.75">
      <c r="A162" s="45"/>
      <c r="B162" s="55"/>
      <c r="C162" s="55"/>
      <c r="D162" s="55"/>
      <c r="E162" s="55"/>
      <c r="F162" s="55"/>
      <c r="G162" s="55" t="s">
        <v>156</v>
      </c>
      <c r="H162" s="56"/>
      <c r="I162" s="125">
        <f>I103+I104+I107+I108+I109+I110-I134-I161</f>
        <v>2682969.2920000097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</row>
    <row r="163" spans="1:54" ht="12.75">
      <c r="A163" s="44" t="s">
        <v>163</v>
      </c>
      <c r="B163" s="45" t="s">
        <v>157</v>
      </c>
      <c r="C163" s="55"/>
      <c r="D163" s="55"/>
      <c r="E163" s="55"/>
      <c r="F163" s="55"/>
      <c r="G163" s="55"/>
      <c r="H163" s="55"/>
      <c r="I163" s="56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</row>
    <row r="164" spans="1:54" ht="12.75">
      <c r="A164" s="48" t="s">
        <v>161</v>
      </c>
      <c r="B164" s="48" t="s">
        <v>158</v>
      </c>
      <c r="C164" s="73">
        <v>18705639</v>
      </c>
      <c r="D164" s="209">
        <v>38</v>
      </c>
      <c r="E164" s="209">
        <v>38</v>
      </c>
      <c r="F164" s="75">
        <v>30</v>
      </c>
      <c r="G164" s="210">
        <f>E164-D164</f>
        <v>0</v>
      </c>
      <c r="H164" s="48"/>
      <c r="I164" s="75">
        <f>F164*G164+H164</f>
        <v>0</v>
      </c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</row>
    <row r="165" spans="1:54" ht="12.75">
      <c r="A165" s="49"/>
      <c r="B165" s="49" t="s">
        <v>159</v>
      </c>
      <c r="C165" s="71"/>
      <c r="D165" s="49"/>
      <c r="E165" s="49"/>
      <c r="F165" s="68"/>
      <c r="G165" s="49"/>
      <c r="H165" s="49"/>
      <c r="I165" s="4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</row>
    <row r="166" spans="1:54" ht="12.75">
      <c r="A166" s="48" t="s">
        <v>162</v>
      </c>
      <c r="B166" s="48" t="s">
        <v>160</v>
      </c>
      <c r="C166" s="73">
        <v>18705843</v>
      </c>
      <c r="D166" s="209">
        <v>204.4</v>
      </c>
      <c r="E166" s="209">
        <v>204.4</v>
      </c>
      <c r="F166" s="75">
        <v>30</v>
      </c>
      <c r="G166" s="123">
        <f>E166-D166</f>
        <v>0</v>
      </c>
      <c r="H166" s="48"/>
      <c r="I166" s="75">
        <f>F166*G166+H166</f>
        <v>0</v>
      </c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</row>
    <row r="167" spans="1:54" ht="12.75">
      <c r="A167" s="49"/>
      <c r="B167" s="49" t="s">
        <v>159</v>
      </c>
      <c r="C167" s="71"/>
      <c r="D167" s="49"/>
      <c r="E167" s="49"/>
      <c r="F167" s="68"/>
      <c r="G167" s="49"/>
      <c r="H167" s="49"/>
      <c r="I167" s="49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</row>
    <row r="168" spans="1:54" ht="12.75">
      <c r="A168" s="45"/>
      <c r="B168" s="55"/>
      <c r="C168" s="109"/>
      <c r="D168" s="92"/>
      <c r="E168" s="110"/>
      <c r="F168" s="110" t="s">
        <v>164</v>
      </c>
      <c r="G168" s="111"/>
      <c r="H168" s="56"/>
      <c r="I168" s="60">
        <f>I164+I166</f>
        <v>0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</row>
    <row r="169" spans="1:54" ht="12.75">
      <c r="A169" s="45"/>
      <c r="B169" s="55"/>
      <c r="C169" s="109"/>
      <c r="D169" s="92"/>
      <c r="E169" s="110"/>
      <c r="F169" s="110"/>
      <c r="G169" s="111" t="s">
        <v>165</v>
      </c>
      <c r="H169" s="56"/>
      <c r="I169" s="125">
        <f>I162+I168</f>
        <v>2682969.2920000097</v>
      </c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</row>
    <row r="170" spans="1:54" ht="12.75">
      <c r="A170" s="50" t="s">
        <v>166</v>
      </c>
      <c r="B170" s="51"/>
      <c r="C170" s="112"/>
      <c r="D170" s="95"/>
      <c r="E170" s="113"/>
      <c r="F170" s="113"/>
      <c r="G170" s="97"/>
      <c r="H170" s="51"/>
      <c r="I170" s="98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</row>
    <row r="171" spans="1:54" ht="12.75">
      <c r="A171" s="114" t="s">
        <v>303</v>
      </c>
      <c r="B171" s="115"/>
      <c r="C171" s="115"/>
      <c r="D171" s="86"/>
      <c r="E171" s="53"/>
      <c r="F171" s="53"/>
      <c r="G171" s="53"/>
      <c r="H171" s="53"/>
      <c r="I171" s="102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</row>
    <row r="172" spans="1:54" ht="12.75">
      <c r="A172" s="64" t="s">
        <v>169</v>
      </c>
      <c r="B172" s="64"/>
      <c r="C172" s="154"/>
      <c r="D172" s="78"/>
      <c r="E172" s="155"/>
      <c r="F172" s="155"/>
      <c r="G172" s="83"/>
      <c r="H172" s="64"/>
      <c r="I172" s="85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</row>
    <row r="173" spans="1:54" ht="12.75">
      <c r="A173" s="64"/>
      <c r="B173" s="64"/>
      <c r="C173" s="78"/>
      <c r="D173" s="201" t="s">
        <v>170</v>
      </c>
      <c r="E173" s="201"/>
      <c r="F173" s="202"/>
      <c r="G173" s="133"/>
      <c r="H173" s="133"/>
      <c r="I173" s="84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</row>
    <row r="174" spans="1:54" ht="12.75">
      <c r="A174" s="64"/>
      <c r="B174" s="64"/>
      <c r="C174" s="78"/>
      <c r="D174" s="201" t="s">
        <v>267</v>
      </c>
      <c r="E174" s="201"/>
      <c r="F174" s="202"/>
      <c r="G174" s="133"/>
      <c r="H174" s="133"/>
      <c r="I174" s="84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</row>
    <row r="175" spans="1:54" ht="12.75">
      <c r="A175" s="64"/>
      <c r="B175" s="64"/>
      <c r="C175" s="154"/>
      <c r="D175" s="201" t="s">
        <v>304</v>
      </c>
      <c r="E175" s="201"/>
      <c r="F175" s="202"/>
      <c r="G175" s="133"/>
      <c r="H175" s="133"/>
      <c r="I175" s="84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</row>
    <row r="176" spans="1:54" ht="12.75">
      <c r="A176" s="64"/>
      <c r="B176" s="64"/>
      <c r="C176" s="64"/>
      <c r="D176" s="64"/>
      <c r="E176" s="64"/>
      <c r="F176" s="64"/>
      <c r="G176" s="64"/>
      <c r="H176" s="64"/>
      <c r="I176" s="64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1:54" ht="12.75">
      <c r="A177" s="64"/>
      <c r="B177" s="64"/>
      <c r="C177" s="64"/>
      <c r="D177" s="64"/>
      <c r="E177" s="64"/>
      <c r="F177" s="64"/>
      <c r="G177" s="64"/>
      <c r="H177" s="64"/>
      <c r="I177" s="64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 t="s">
        <v>256</v>
      </c>
      <c r="BA177" s="47"/>
      <c r="BB177" s="47"/>
    </row>
    <row r="178" spans="1:54" ht="12.75">
      <c r="A178" s="64"/>
      <c r="B178" s="64"/>
      <c r="C178" s="203"/>
      <c r="D178" s="204"/>
      <c r="E178" s="204"/>
      <c r="F178" s="77"/>
      <c r="G178" s="205"/>
      <c r="H178" s="64"/>
      <c r="I178" s="7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 t="s">
        <v>254</v>
      </c>
      <c r="BA178" s="47" t="s">
        <v>28</v>
      </c>
      <c r="BB178" s="47"/>
    </row>
    <row r="179" spans="1:54" ht="12.75">
      <c r="A179" s="133"/>
      <c r="B179" s="64"/>
      <c r="C179" s="203"/>
      <c r="D179" s="204"/>
      <c r="E179" s="204"/>
      <c r="F179" s="77"/>
      <c r="G179" s="205"/>
      <c r="H179" s="64"/>
      <c r="I179" s="7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 t="s">
        <v>251</v>
      </c>
      <c r="AZ179" s="189">
        <f>AZ183+AZ184+AZ185</f>
        <v>2742934</v>
      </c>
      <c r="BA179" s="217">
        <f>AZ179*2.9</f>
        <v>7954508.6</v>
      </c>
      <c r="BB179" s="47"/>
    </row>
    <row r="180" spans="1:54" ht="12.75">
      <c r="A180" s="64"/>
      <c r="B180" s="64"/>
      <c r="C180" s="64"/>
      <c r="D180" s="64"/>
      <c r="E180" s="64"/>
      <c r="F180" s="64"/>
      <c r="G180" s="64"/>
      <c r="H180" s="64"/>
      <c r="I180" s="64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 t="s">
        <v>252</v>
      </c>
      <c r="AZ180" s="189">
        <f>AZ187-AZ179-AZ181</f>
        <v>-2742934</v>
      </c>
      <c r="BA180" s="217">
        <f>AZ180*2.9</f>
        <v>-7954508.6</v>
      </c>
      <c r="BB180" s="47"/>
    </row>
    <row r="181" spans="1:54" ht="12.75">
      <c r="A181" s="64"/>
      <c r="B181" s="64"/>
      <c r="C181" s="64"/>
      <c r="D181" s="64"/>
      <c r="E181" s="64"/>
      <c r="F181" s="64"/>
      <c r="G181" s="64"/>
      <c r="H181" s="64"/>
      <c r="I181" s="64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 t="s">
        <v>253</v>
      </c>
      <c r="AZ181" s="189">
        <f>AZ186</f>
        <v>0</v>
      </c>
      <c r="BA181" s="217">
        <f>AZ181*2.9</f>
        <v>0</v>
      </c>
      <c r="BB181" s="47"/>
    </row>
    <row r="182" spans="52:53" ht="12.75">
      <c r="AZ182" s="215"/>
      <c r="BA182" s="215"/>
    </row>
    <row r="183" spans="51:53" ht="12.75">
      <c r="AY183" s="47" t="s">
        <v>255</v>
      </c>
      <c r="AZ183" s="216">
        <v>2742934</v>
      </c>
      <c r="BA183" s="215"/>
    </row>
    <row r="184" spans="51:53" ht="12.75">
      <c r="AY184" s="47"/>
      <c r="AZ184" s="216"/>
      <c r="BA184" s="215"/>
    </row>
    <row r="185" spans="51:53" ht="12.75">
      <c r="AY185" s="47"/>
      <c r="AZ185" s="216"/>
      <c r="BA185" s="215"/>
    </row>
    <row r="186" spans="51:53" ht="12.75">
      <c r="AY186" s="47"/>
      <c r="AZ186" s="216"/>
      <c r="BA186" s="215"/>
    </row>
    <row r="187" spans="51:52" ht="12.75">
      <c r="AY187" s="47"/>
      <c r="AZ187" s="216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227"/>
      <c r="E196" s="227"/>
      <c r="F196" s="227"/>
      <c r="G196" s="227"/>
      <c r="H196" s="227"/>
      <c r="I196" s="60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>
      <c r="A201" s="8"/>
      <c r="B201" s="8"/>
      <c r="C201" s="8"/>
      <c r="D201" s="8"/>
      <c r="E201" s="7"/>
      <c r="F201" s="7"/>
      <c r="G201" s="8"/>
      <c r="H201" s="8"/>
      <c r="I201" s="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8"/>
      <c r="B203" s="8"/>
      <c r="C203" s="8"/>
      <c r="D203" s="8"/>
      <c r="E203" s="31"/>
      <c r="F203" s="31"/>
      <c r="G203" s="8"/>
      <c r="H203" s="8"/>
      <c r="I203" s="32"/>
    </row>
    <row r="204" spans="1:9" ht="12.75">
      <c r="A204" s="8"/>
      <c r="B204" s="8"/>
      <c r="C204" s="8"/>
      <c r="D204" s="33"/>
      <c r="E204" s="31"/>
      <c r="F204" s="8"/>
      <c r="G204" s="8"/>
      <c r="H204" s="8"/>
      <c r="I204" s="32"/>
    </row>
    <row r="205" spans="1:9" ht="12.75">
      <c r="A205" s="8"/>
      <c r="B205" s="8"/>
      <c r="C205" s="8"/>
      <c r="D205" s="8"/>
      <c r="E205" s="8"/>
      <c r="F205" s="8"/>
      <c r="G205" s="8"/>
      <c r="H205" s="8"/>
      <c r="I205" s="32"/>
    </row>
    <row r="206" spans="1:9" ht="12.75">
      <c r="A206" s="28"/>
      <c r="B206" s="8"/>
      <c r="C206" s="8"/>
      <c r="D206" s="8"/>
      <c r="E206" s="8"/>
      <c r="F206" s="8"/>
      <c r="G206" s="8"/>
      <c r="H206" s="8"/>
      <c r="I206" s="32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5"/>
    </row>
    <row r="208" spans="1:9" ht="12.75">
      <c r="A208" s="8"/>
      <c r="B208" s="8"/>
      <c r="C208" s="8"/>
      <c r="D208" s="8"/>
      <c r="E208" s="8"/>
      <c r="F208" s="8"/>
      <c r="G208" s="8"/>
      <c r="H208" s="8"/>
      <c r="I208" s="32"/>
    </row>
    <row r="209" spans="1:9" ht="12.75">
      <c r="A209" s="8"/>
      <c r="B209" s="8"/>
      <c r="C209" s="8"/>
      <c r="D209" s="8"/>
      <c r="E209" s="8"/>
      <c r="F209" s="8"/>
      <c r="G209" s="8"/>
      <c r="H209" s="8"/>
      <c r="I209" s="32"/>
    </row>
    <row r="210" spans="1:9" ht="12.75">
      <c r="A210" s="8"/>
      <c r="B210" s="8"/>
      <c r="C210" s="8"/>
      <c r="D210" s="8"/>
      <c r="E210" s="8"/>
      <c r="F210" s="8"/>
      <c r="G210" s="8"/>
      <c r="H210" s="8"/>
      <c r="I210" s="32"/>
    </row>
    <row r="211" spans="1:9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3.5">
      <c r="A213" s="24"/>
      <c r="B213" s="28"/>
      <c r="C213" s="28"/>
      <c r="D213" s="28"/>
      <c r="E213" s="28"/>
      <c r="F213" s="28"/>
      <c r="G213" s="36"/>
      <c r="H213" s="28"/>
      <c r="I213" s="8"/>
    </row>
    <row r="214" spans="1:9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3"/>
      <c r="F219" s="2"/>
      <c r="G219" s="2"/>
      <c r="H219" s="2"/>
      <c r="I219" s="2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</sheetData>
  <sheetProtection/>
  <printOptions/>
  <pageMargins left="0.7874015748031497" right="0.1968503937007874" top="0.1968503937007874" bottom="0.1968503937007874" header="0.3937007874015748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главного энергетика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Гришанов Игорь Владимирович</dc:creator>
  <cp:keywords/>
  <dc:description/>
  <cp:lastModifiedBy>Сергей Ю. Ничков</cp:lastModifiedBy>
  <cp:lastPrinted>2023-01-04T06:21:20Z</cp:lastPrinted>
  <dcterms:created xsi:type="dcterms:W3CDTF">1997-07-03T12:02:26Z</dcterms:created>
  <dcterms:modified xsi:type="dcterms:W3CDTF">2023-01-09T11:42:37Z</dcterms:modified>
  <cp:category/>
  <cp:version/>
  <cp:contentType/>
  <cp:contentStatus/>
</cp:coreProperties>
</file>